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  <sheet name="Лист1" sheetId="2" r:id="rId2"/>
  </sheets>
  <definedNames>
    <definedName name="_xlnm.Print_Area" localSheetId="0">'Лист3'!$A$1:$O$72</definedName>
  </definedNames>
  <calcPr fullCalcOnLoad="1"/>
</workbook>
</file>

<file path=xl/sharedStrings.xml><?xml version="1.0" encoding="utf-8"?>
<sst xmlns="http://schemas.openxmlformats.org/spreadsheetml/2006/main" count="168" uniqueCount="109">
  <si>
    <t xml:space="preserve"> </t>
  </si>
  <si>
    <t>Уличное освещение в г.о.Октябрьск (электроснабжение)</t>
  </si>
  <si>
    <t>".</t>
  </si>
  <si>
    <t xml:space="preserve">Главные распорядители бюджетных средств  </t>
  </si>
  <si>
    <t xml:space="preserve">Местный бюджет   </t>
  </si>
  <si>
    <t xml:space="preserve">Местный бюджет </t>
  </si>
  <si>
    <t>местный бюджет</t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</si>
  <si>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МКУ г.о. Октябрьск "Управление по вопросам ЖКХ, энергетики и функционирования ЕДДС"</t>
    </r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</si>
  <si>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
</t>
    </r>
    <r>
      <rPr>
        <u val="single"/>
        <sz val="10"/>
        <rFont val="Times New Roman"/>
        <family val="1"/>
      </rPr>
      <t>Исполнител</t>
    </r>
    <r>
      <rPr>
        <sz val="10"/>
        <rFont val="Times New Roman"/>
        <family val="1"/>
      </rPr>
      <t>ь - МКУ г.о. Октябрьск "Управление по вопросам ЖКХ, энергетики и функционирования ЕДДС"</t>
    </r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</si>
  <si>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                                                                 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МКУ г.о. Октябрьск "Управление по вопросам ЖКХ, энергетики и функционирования ЕДДС"</t>
    </r>
  </si>
  <si>
    <r>
      <t xml:space="preserve">ГРБС </t>
    </r>
    <r>
      <rPr>
        <sz val="10"/>
        <rFont val="Times New Roman"/>
        <family val="1"/>
      </rPr>
      <t xml:space="preserve">
МКУ г.о. Октябрьск "Комитет по архитектуре, строительству и транспорту Администрации г.о. Октябрьск"                                     </t>
    </r>
    <r>
      <rPr>
        <u val="single"/>
        <sz val="10"/>
        <rFont val="Times New Roman"/>
        <family val="1"/>
      </rPr>
      <t>Исполнитель-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</si>
  <si>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
МКУ г.о. Октябрьск "Управление по вопросам ЖКХ, энергетики и функционирования ЕДДС"</t>
    </r>
  </si>
  <si>
    <r>
      <t>ГРБС и исполнитель</t>
    </r>
    <r>
      <rPr>
        <sz val="10"/>
        <rFont val="Times New Roman"/>
        <family val="1"/>
      </rPr>
      <t xml:space="preserve"> - 
МКУ г.о. Октябрьск "Комитет по архитектуре, строительству и транспорту Администрации г.о. Октябрьск"  </t>
    </r>
  </si>
  <si>
    <t>Проведение водолазного обследования прибрежной и береговой полосы на акватории городского пляжа и очистка от техногенных накоплений</t>
  </si>
  <si>
    <t>МКУ г.о. Октябрьск "Комитет по архитектуре, строительству и транспорту Администрации г.о. Октябрьск" Всего</t>
  </si>
  <si>
    <t xml:space="preserve">Приобретение техники в лизинг, в том числе:  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</si>
  <si>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</si>
  <si>
    <t>Организация благоустройства и озеленения</t>
  </si>
  <si>
    <t>Уборка территории и аналогичная деятельность</t>
  </si>
  <si>
    <t>2017-2018</t>
  </si>
  <si>
    <t>мотоблок - 2шт с насадками, роторная сенокосилка -2шт, снегоуборочная насадка -2шт, отвал -2шт</t>
  </si>
  <si>
    <r>
      <t>ГРБС и исполнител</t>
    </r>
    <r>
      <rPr>
        <sz val="10"/>
        <rFont val="Times New Roman"/>
        <family val="1"/>
      </rPr>
      <t xml:space="preserve">ь - МКУ г.о. Октябрьск"Комитет по архитектуре, строительству и транспорту Администрации г.о. Октябрьск"  </t>
    </r>
  </si>
  <si>
    <r>
      <t xml:space="preserve">ГРБС  </t>
    </r>
    <r>
      <rPr>
        <sz val="10"/>
        <rFont val="Times New Roman"/>
        <family val="1"/>
      </rPr>
      <t xml:space="preserve">МКУ г.о. Октябрьск "Комитет по архитектуре, строительству и транспорту Администрации г.о. Октябрьск"                                     </t>
    </r>
    <r>
      <rPr>
        <u val="single"/>
        <sz val="10"/>
        <rFont val="Times New Roman"/>
        <family val="1"/>
      </rPr>
      <t>Исполнитель-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</si>
  <si>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r>
      <t xml:space="preserve">ГРБС - </t>
    </r>
    <r>
      <rPr>
        <sz val="10"/>
        <rFont val="Times New Roman"/>
        <family val="1"/>
      </rPr>
      <t xml:space="preserve">МКУ г.о. Октябрьск "Комитет по архитектуре, строительству и транспорту Администрации г.о. Октябрьск"                                     </t>
    </r>
    <r>
      <rPr>
        <u val="single"/>
        <sz val="10"/>
        <rFont val="Times New Roman"/>
        <family val="1"/>
      </rPr>
      <t xml:space="preserve">Исполнитель - 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</si>
  <si>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t xml:space="preserve">Администрация городского округа Октябрьск, в том числе </t>
  </si>
  <si>
    <t>Всего, тыс.руб.</t>
  </si>
  <si>
    <t>Организация освещения улиц (техническое обслуживание) (в том числе кредиторская задолженность в сумме 199,6 тыс.руб)</t>
  </si>
  <si>
    <r>
      <t xml:space="preserve">ГРБС - </t>
    </r>
    <r>
      <rPr>
        <sz val="10"/>
        <rFont val="Times New Roman"/>
        <family val="1"/>
      </rPr>
      <t>Администрация городского округа Октябрьск</t>
    </r>
    <r>
      <rPr>
        <u val="single"/>
        <sz val="10"/>
        <rFont val="Times New Roman"/>
        <family val="1"/>
      </rPr>
      <t xml:space="preserve">
Исполнитель - </t>
    </r>
    <r>
      <rPr>
        <sz val="10"/>
        <rFont val="Times New Roman"/>
        <family val="1"/>
      </rPr>
      <t>МКУ г.о. Октябрьск "Управление по вопросам ЖКХ, энергетики и функционирования ЕДДС"</t>
    </r>
  </si>
  <si>
    <t>Изготовление, поставка и  монтаж  детского игрового оборудования  и малых архитектурных форм (ДИО и МАФ) в г.о. Октябрьск:   -в том числе: (кредиторская задолженность в сумме 450 тыс.руб.)</t>
  </si>
  <si>
    <t>Изготовление, поставка и  монтаж  ДИО и МАФ, в том числе:</t>
  </si>
  <si>
    <t>5.1</t>
  </si>
  <si>
    <t>5.2</t>
  </si>
  <si>
    <t>Благоустройство общественных территорий в г.о.Октябрьск: поставка и монтаж детского игрового и спортивного оборудования по адресам - ул.М. Горького  между домами 81 и 83; ул.Ульяновская, д.129; ул.Ленинградская, д.48; пер.Чапаева</t>
  </si>
  <si>
    <t>Установка светильников уличного освещения (в том числе кредиторская задолженность в сумме 1621,5 тыс.руб)</t>
  </si>
  <si>
    <r>
      <t xml:space="preserve">ГРБС - Администрация городского округа Октябрьск
</t>
    </r>
    <r>
      <rPr>
        <u val="single"/>
        <sz val="10"/>
        <rFont val="Times New Roman"/>
        <family val="1"/>
      </rPr>
      <t>Исполнитель - МКУ г.о. Октябрьск "Управление по вопросам ЖКХ, энергетики и функционирования ЕДДС"</t>
    </r>
  </si>
  <si>
    <t xml:space="preserve"> - экскаватор-погрузчик, автогидроподъемник,  погрузчик универсальный и комбинированная дорожная машина(приобрет.в 2015г) (оплата транспортного налога)                                                           </t>
  </si>
  <si>
    <t>к постановлению Администрации</t>
  </si>
  <si>
    <t>городского округа Октябрьск</t>
  </si>
  <si>
    <t>2017-2019</t>
  </si>
  <si>
    <t>к муниципальной программе</t>
  </si>
  <si>
    <t>"Благоустройство территории городского</t>
  </si>
  <si>
    <t>№ п/п</t>
  </si>
  <si>
    <t>Срок реализации, г.г</t>
  </si>
  <si>
    <t>в том числе по годам, тыс.руб.</t>
  </si>
  <si>
    <t>Источник финансирования</t>
  </si>
  <si>
    <t>Главный распорядитель - Ответственный исполнитель</t>
  </si>
  <si>
    <r>
      <t xml:space="preserve">Общий объем финансирования Программы,
</t>
    </r>
    <r>
      <rPr>
        <sz val="11"/>
        <rFont val="Times New Roman"/>
        <family val="1"/>
      </rPr>
      <t>в том числе:</t>
    </r>
  </si>
  <si>
    <t xml:space="preserve">Наименование мероприятия </t>
  </si>
  <si>
    <t xml:space="preserve">Содержание мест захоронения (городские кладбища в районах : пер.Волжский, ул. Калинина; пер.Проходной; пос.Первомайск в р-не Ясная Поляна; пос. Красный Октябрь) </t>
  </si>
  <si>
    <r>
      <t xml:space="preserve">Конкурс по благоустройству территории г.о. Октябрьск согласно Положению, утвержденному решением Думы г.о. Октябрьск от </t>
    </r>
    <r>
      <rPr>
        <sz val="10"/>
        <rFont val="Times New Roman"/>
        <family val="1"/>
      </rPr>
      <t>17.07.2007 №186</t>
    </r>
  </si>
  <si>
    <t xml:space="preserve"> -автомобиль-самосвала с краном-манипулятором; автогрейдера ДЗ-98 (приобретены в 2014 году) (оплата транспортного налога за 2017 год и 1 квартал 2018 года)</t>
  </si>
  <si>
    <t>Приобретение техники для благоустройства: травокосилка - 20 шт, бензопила - 4шт, газонокосилка - 2шт, высоторез-2, мотобур со шнеком - 1шт, кусторез - 2шт</t>
  </si>
  <si>
    <t>2017-2023</t>
  </si>
  <si>
    <t>Устройство покрытия детской игровой площадки</t>
  </si>
  <si>
    <t>Устройство покрытия спортивного корта</t>
  </si>
  <si>
    <t>Цель: Создание благоприятных, комфортных и безопасных условий для проживания и отдыха жителей городского округа Октябрьск</t>
  </si>
  <si>
    <t>Задача 1: Организация освещения улиц</t>
  </si>
  <si>
    <t>Задача 2: Организация ритуальных услуг и содержание мест захоронения</t>
  </si>
  <si>
    <t xml:space="preserve">Задача 3: Создание условий для безопасного проживания, массового отдыха жителей и обостройство мест массового отдыха </t>
  </si>
  <si>
    <t>Задача 4: Организация капитального ремонта и содержания закрепленных автомобильных дорог общего пользования</t>
  </si>
  <si>
    <t>Задача 5: Организация благоустройства, озеленения и уборки городских территорий</t>
  </si>
  <si>
    <t>ПРИЛОЖЕНИЕ №1</t>
  </si>
  <si>
    <t>от 05.08.2016 № 719</t>
  </si>
  <si>
    <t>Расходы по обустройству и восстановлению воинских захоронений</t>
  </si>
  <si>
    <t>2019-2023</t>
  </si>
  <si>
    <t>Федеральный бюджет</t>
  </si>
  <si>
    <t>Местный бюджет</t>
  </si>
  <si>
    <r>
      <t>ГРБС</t>
    </r>
    <r>
      <rPr>
        <sz val="10"/>
        <rFont val="Times New Roman"/>
        <family val="1"/>
      </rPr>
      <t xml:space="preserve">- МКУ г.о. Октябрьск "Управление социального развития Администрации г.о.Октябрьск Самарской области"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МБУ "Музей Октябрьск-на-Волге" </t>
    </r>
  </si>
  <si>
    <t>Местный 
бюджет</t>
  </si>
  <si>
    <t>Федеральный 
бюджет</t>
  </si>
  <si>
    <t>в том числе в форме субсидий</t>
  </si>
  <si>
    <t>МКУ г.о. Октябрьск "Управление социального развития Администрации г.о.Октябрьск"</t>
  </si>
  <si>
    <t>федеральный бюджет</t>
  </si>
  <si>
    <t>2020-2023</t>
  </si>
  <si>
    <t xml:space="preserve">ГРБС - МКУ г.о. Октябрьск "Комитет по архитектуре, строительству и транспорту Администрации г.о. Октябрьск"   </t>
  </si>
  <si>
    <t>Областной бюджет</t>
  </si>
  <si>
    <t>Местный
бюджет</t>
  </si>
  <si>
    <t>Благоустройство военно-исторических мемориальных комплексов (памятников), требующих ремонта (восстановления) и благоустройства в г.о.Октябрьск Самарской области</t>
  </si>
  <si>
    <t>областной бюджет</t>
  </si>
  <si>
    <t>в том числе:                                                в форме субсидий</t>
  </si>
  <si>
    <r>
      <t xml:space="preserve">ГРБС  </t>
    </r>
    <r>
      <rPr>
        <sz val="10"/>
        <rFont val="Times New Roman"/>
        <family val="1"/>
      </rPr>
      <t xml:space="preserve">МКУ г.о. Октябрьск "Комитет по архитектуре, строительству и транспорту Администрации г.о. Октябрьск"     </t>
    </r>
    <r>
      <rPr>
        <u val="single"/>
        <sz val="10"/>
        <rFont val="Times New Roman"/>
        <family val="1"/>
      </rPr>
      <t xml:space="preserve">                                Исполнитель-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</si>
  <si>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t>Оказание услуг (осуществление действий), направленных на энергосбережение и повышение энергетической эффективности использования электрической энергии путем модернизации элементов системы уличного (наружного) освещения городского округа Октябрьск Самарской области</t>
  </si>
  <si>
    <t>2020-2025</t>
  </si>
  <si>
    <t>6.1</t>
  </si>
  <si>
    <t>6.2</t>
  </si>
  <si>
    <t>6.3</t>
  </si>
  <si>
    <t>6.4</t>
  </si>
  <si>
    <t>СИСТЕМА ПРОГРАММНЫХ МЕРОПРИЯТИЙ МУНИЦИПАЛЬНОЙ ПРОГРАММЫ "БЛАГОУСТРОЙСТВО ТЕРРИТОРИИ ГОРОДСКОГО ОКРУГА ОКТЯБРЬСК 
САМАРСКОЙ ОБЛАСТИ НА 2017-2025 ГОДЫ"</t>
  </si>
  <si>
    <t>округа Октябрьск на 2017-2025 годы"</t>
  </si>
  <si>
    <t>Организация мероприятий при осуществлении деятельности по обращению с животными без владельцев</t>
  </si>
  <si>
    <t>5.3</t>
  </si>
  <si>
    <t xml:space="preserve">Оплата земельного налога (городские кладбища в районах: пер.Волжский, ул. Калинина; пер.Проходной; пос.Первомайск в р-не Ясная Поляна; пос. Красный Октябрь) </t>
  </si>
  <si>
    <t>Проведение дератизационных мероприятий на территории г.о.Октябрьск</t>
  </si>
  <si>
    <t>11.1</t>
  </si>
  <si>
    <t>11.2</t>
  </si>
  <si>
    <t>ГРБС - Администрация городского округа Октябрьск
Исполнитель - МКУ г.о. Октябрьск "Управление по вопросам ЖКХ, энергетики и функционирования ЕДДС"</t>
  </si>
  <si>
    <t>уличное освещение</t>
  </si>
  <si>
    <t>энергосервисный контракт</t>
  </si>
  <si>
    <t>действующая</t>
  </si>
  <si>
    <t>вариант 1</t>
  </si>
  <si>
    <t>вариант 2</t>
  </si>
  <si>
    <t>12</t>
  </si>
  <si>
    <t>17.1</t>
  </si>
  <si>
    <t>17.2</t>
  </si>
  <si>
    <t>17.3</t>
  </si>
  <si>
    <t>2020</t>
  </si>
  <si>
    <t>Приобретение мини-погрузчика с сочлененной рамой 
Polar Badger WL-35</t>
  </si>
  <si>
    <r>
      <t>ГРБС и исполнитель</t>
    </r>
    <r>
      <rPr>
        <sz val="10"/>
        <rFont val="Times New Roman"/>
        <family val="1"/>
      </rPr>
      <t xml:space="preserve"> - 
МКУ г.о. Октябрьск "Комитет по архитектуре, строительству и транспорту Администрации г.о. Октябрьск"/МБУ г.о. Октябрьск "Служба  благоустройства, озеленения, содержания дорог и транспортного обслуживания"  </t>
    </r>
  </si>
  <si>
    <t>от 30.12.2020 №1209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</si>
</sst>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#,##0.00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9" fontId="0" fillId="0" borderId="0" xfId="57" applyFont="1" applyFill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9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9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19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19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1" xfId="0" applyNumberFormat="1" applyFont="1" applyFill="1" applyBorder="1" applyAlignment="1">
      <alignment horizontal="center" vertical="center" wrapText="1"/>
    </xf>
    <xf numFmtId="193" fontId="4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3" fontId="10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93" fontId="10" fillId="0" borderId="11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92" fontId="8" fillId="0" borderId="10" xfId="0" applyNumberFormat="1" applyFont="1" applyFill="1" applyBorder="1" applyAlignment="1">
      <alignment horizontal="center" vertical="center" wrapText="1"/>
    </xf>
    <xf numFmtId="192" fontId="11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9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93" fontId="8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93" fontId="4" fillId="0" borderId="14" xfId="0" applyNumberFormat="1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193" fontId="4" fillId="0" borderId="14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/>
    </xf>
    <xf numFmtId="193" fontId="4" fillId="0" borderId="15" xfId="0" applyNumberFormat="1" applyFont="1" applyFill="1" applyBorder="1" applyAlignment="1">
      <alignment horizontal="center" vertical="center"/>
    </xf>
    <xf numFmtId="193" fontId="3" fillId="0" borderId="15" xfId="0" applyNumberFormat="1" applyFont="1" applyFill="1" applyBorder="1" applyAlignment="1">
      <alignment horizontal="center" vertical="center" wrapText="1"/>
    </xf>
    <xf numFmtId="193" fontId="3" fillId="0" borderId="14" xfId="0" applyNumberFormat="1" applyFont="1" applyFill="1" applyBorder="1" applyAlignment="1">
      <alignment horizontal="center" vertical="center" wrapText="1"/>
    </xf>
    <xf numFmtId="193" fontId="3" fillId="0" borderId="14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/>
    </xf>
    <xf numFmtId="193" fontId="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93" fontId="15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92" fontId="14" fillId="0" borderId="14" xfId="0" applyNumberFormat="1" applyFont="1" applyFill="1" applyBorder="1" applyAlignment="1">
      <alignment horizontal="center" vertical="center" wrapText="1"/>
    </xf>
    <xf numFmtId="192" fontId="14" fillId="0" borderId="16" xfId="0" applyNumberFormat="1" applyFont="1" applyFill="1" applyBorder="1" applyAlignment="1">
      <alignment horizontal="center" vertical="center" wrapText="1"/>
    </xf>
    <xf numFmtId="192" fontId="14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45"/>
  <sheetViews>
    <sheetView tabSelected="1" view="pageBreakPreview" zoomScale="75" zoomScaleNormal="75" zoomScaleSheetLayoutView="75" workbookViewId="0" topLeftCell="A1">
      <selection activeCell="O4" sqref="O4"/>
    </sheetView>
  </sheetViews>
  <sheetFormatPr defaultColWidth="9.140625" defaultRowHeight="12.75"/>
  <cols>
    <col min="1" max="1" width="6.28125" style="0" bestFit="1" customWidth="1"/>
    <col min="2" max="2" width="35.00390625" style="0" customWidth="1"/>
    <col min="3" max="3" width="8.00390625" style="2" customWidth="1"/>
    <col min="4" max="4" width="13.8515625" style="0" bestFit="1" customWidth="1"/>
    <col min="5" max="5" width="10.140625" style="0" customWidth="1"/>
    <col min="6" max="6" width="10.00390625" style="0" customWidth="1"/>
    <col min="7" max="7" width="10.421875" style="0" bestFit="1" customWidth="1"/>
    <col min="8" max="8" width="10.421875" style="5" bestFit="1" customWidth="1"/>
    <col min="9" max="11" width="10.28125" style="5" customWidth="1"/>
    <col min="12" max="12" width="10.28125" style="0" customWidth="1"/>
    <col min="13" max="13" width="10.421875" style="0" bestFit="1" customWidth="1"/>
    <col min="14" max="14" width="10.421875" style="0" customWidth="1"/>
    <col min="15" max="15" width="54.7109375" style="0" customWidth="1"/>
    <col min="16" max="16" width="11.57421875" style="0" bestFit="1" customWidth="1"/>
  </cols>
  <sheetData>
    <row r="1" ht="15.75">
      <c r="O1" s="33" t="s">
        <v>61</v>
      </c>
    </row>
    <row r="2" ht="15.75">
      <c r="O2" s="33" t="s">
        <v>36</v>
      </c>
    </row>
    <row r="3" ht="15.75">
      <c r="O3" s="33" t="s">
        <v>37</v>
      </c>
    </row>
    <row r="4" ht="15.75">
      <c r="O4" s="33" t="s">
        <v>108</v>
      </c>
    </row>
    <row r="5" ht="15.75">
      <c r="O5" s="33"/>
    </row>
    <row r="6" ht="15.75">
      <c r="O6" s="33" t="s">
        <v>61</v>
      </c>
    </row>
    <row r="7" ht="15.75">
      <c r="O7" s="33" t="s">
        <v>39</v>
      </c>
    </row>
    <row r="8" ht="15.75">
      <c r="O8" s="33" t="s">
        <v>40</v>
      </c>
    </row>
    <row r="9" ht="15.75">
      <c r="O9" s="33" t="s">
        <v>88</v>
      </c>
    </row>
    <row r="10" ht="15.75">
      <c r="O10" s="33" t="s">
        <v>62</v>
      </c>
    </row>
    <row r="11" ht="15.75">
      <c r="O11" s="33"/>
    </row>
    <row r="12" spans="1:15" ht="31.5" customHeight="1">
      <c r="A12" s="120" t="s">
        <v>87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</row>
    <row r="13" ht="15.75">
      <c r="O13" s="33"/>
    </row>
    <row r="14" spans="1:16" ht="38.25" customHeight="1">
      <c r="A14" s="118" t="s">
        <v>41</v>
      </c>
      <c r="B14" s="118" t="s">
        <v>47</v>
      </c>
      <c r="C14" s="118" t="s">
        <v>42</v>
      </c>
      <c r="D14" s="122" t="s">
        <v>43</v>
      </c>
      <c r="E14" s="123"/>
      <c r="F14" s="123"/>
      <c r="G14" s="123"/>
      <c r="H14" s="123"/>
      <c r="I14" s="123"/>
      <c r="J14" s="123"/>
      <c r="K14" s="123"/>
      <c r="L14" s="123"/>
      <c r="M14" s="124"/>
      <c r="N14" s="118" t="s">
        <v>44</v>
      </c>
      <c r="O14" s="119" t="s">
        <v>45</v>
      </c>
      <c r="P14" s="34"/>
    </row>
    <row r="15" spans="1:16" ht="12.75">
      <c r="A15" s="118"/>
      <c r="B15" s="118"/>
      <c r="C15" s="118"/>
      <c r="D15" s="45" t="s">
        <v>25</v>
      </c>
      <c r="E15" s="45">
        <v>2017</v>
      </c>
      <c r="F15" s="45">
        <v>2018</v>
      </c>
      <c r="G15" s="45">
        <v>2019</v>
      </c>
      <c r="H15" s="23">
        <v>2020</v>
      </c>
      <c r="I15" s="23">
        <v>2021</v>
      </c>
      <c r="J15" s="23">
        <v>2022</v>
      </c>
      <c r="K15" s="23">
        <v>2023</v>
      </c>
      <c r="L15" s="45">
        <v>2024</v>
      </c>
      <c r="M15" s="45">
        <v>2025</v>
      </c>
      <c r="N15" s="118"/>
      <c r="O15" s="119"/>
      <c r="P15" s="34"/>
    </row>
    <row r="16" spans="1:16" ht="12.75">
      <c r="A16" s="46">
        <v>1</v>
      </c>
      <c r="B16" s="46">
        <v>2</v>
      </c>
      <c r="C16" s="46">
        <v>3</v>
      </c>
      <c r="D16" s="46">
        <v>4</v>
      </c>
      <c r="E16" s="46">
        <v>5</v>
      </c>
      <c r="F16" s="46">
        <v>6</v>
      </c>
      <c r="G16" s="46">
        <v>7</v>
      </c>
      <c r="H16" s="77">
        <v>8</v>
      </c>
      <c r="I16" s="77">
        <v>9</v>
      </c>
      <c r="J16" s="77">
        <v>10</v>
      </c>
      <c r="K16" s="77">
        <v>11</v>
      </c>
      <c r="L16" s="46">
        <v>12</v>
      </c>
      <c r="M16" s="46">
        <v>13</v>
      </c>
      <c r="N16" s="46">
        <v>14</v>
      </c>
      <c r="O16" s="46">
        <v>15</v>
      </c>
      <c r="P16" s="34"/>
    </row>
    <row r="17" spans="1:16" ht="12.75">
      <c r="A17" s="125" t="s">
        <v>55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7"/>
      <c r="P17" s="34"/>
    </row>
    <row r="18" spans="1:16" ht="12.75">
      <c r="A18" s="125" t="s">
        <v>56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34"/>
    </row>
    <row r="19" spans="1:72" s="3" customFormat="1" ht="54" customHeight="1">
      <c r="A19" s="8">
        <v>1</v>
      </c>
      <c r="B19" s="47" t="s">
        <v>1</v>
      </c>
      <c r="C19" s="4" t="s">
        <v>52</v>
      </c>
      <c r="D19" s="48">
        <f>SUM(E19:M19)</f>
        <v>58390.90000000001</v>
      </c>
      <c r="E19" s="81">
        <v>9316.2</v>
      </c>
      <c r="F19" s="10">
        <v>9630.6</v>
      </c>
      <c r="G19" s="10">
        <v>9806.9</v>
      </c>
      <c r="H19" s="10">
        <v>10251.8</v>
      </c>
      <c r="I19" s="10">
        <v>3898.2</v>
      </c>
      <c r="J19" s="82">
        <v>3871.8</v>
      </c>
      <c r="K19" s="82">
        <v>3871.8</v>
      </c>
      <c r="L19" s="82">
        <v>3871.8</v>
      </c>
      <c r="M19" s="82">
        <v>3871.8</v>
      </c>
      <c r="N19" s="40" t="s">
        <v>4</v>
      </c>
      <c r="O19" s="49" t="s">
        <v>7</v>
      </c>
      <c r="P19" s="35"/>
      <c r="Q19" s="7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</row>
    <row r="20" spans="1:72" s="3" customFormat="1" ht="157.5" customHeight="1">
      <c r="A20" s="79">
        <v>2</v>
      </c>
      <c r="B20" s="78" t="s">
        <v>81</v>
      </c>
      <c r="C20" s="4" t="s">
        <v>82</v>
      </c>
      <c r="D20" s="48">
        <f>SUM(E20:M20)</f>
        <v>33624</v>
      </c>
      <c r="E20" s="81">
        <v>0</v>
      </c>
      <c r="F20" s="10">
        <v>0</v>
      </c>
      <c r="G20" s="10">
        <v>0</v>
      </c>
      <c r="H20" s="10">
        <v>0</v>
      </c>
      <c r="I20" s="10">
        <v>6724.8</v>
      </c>
      <c r="J20" s="82">
        <v>6724.8</v>
      </c>
      <c r="K20" s="82">
        <v>6724.8</v>
      </c>
      <c r="L20" s="82">
        <v>6724.8</v>
      </c>
      <c r="M20" s="82">
        <v>6724.8</v>
      </c>
      <c r="N20" s="40" t="s">
        <v>4</v>
      </c>
      <c r="O20" s="49" t="s">
        <v>7</v>
      </c>
      <c r="P20" s="35"/>
      <c r="Q20" s="7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</row>
    <row r="21" spans="1:72" s="27" customFormat="1" ht="55.5" customHeight="1">
      <c r="A21" s="139">
        <v>3</v>
      </c>
      <c r="B21" s="131" t="s">
        <v>26</v>
      </c>
      <c r="C21" s="4" t="s">
        <v>52</v>
      </c>
      <c r="D21" s="48">
        <f>SUM(E21:M21)</f>
        <v>15672.199999999997</v>
      </c>
      <c r="E21" s="83">
        <v>1324.6</v>
      </c>
      <c r="F21" s="84">
        <v>1937.5</v>
      </c>
      <c r="G21" s="84">
        <v>1634.8</v>
      </c>
      <c r="H21" s="84">
        <v>1590.5</v>
      </c>
      <c r="I21" s="84">
        <v>1705.6</v>
      </c>
      <c r="J21" s="84">
        <v>1869.8</v>
      </c>
      <c r="K21" s="84">
        <v>1869.8</v>
      </c>
      <c r="L21" s="84">
        <v>1869.8</v>
      </c>
      <c r="M21" s="84">
        <v>1869.8</v>
      </c>
      <c r="N21" s="23" t="s">
        <v>4</v>
      </c>
      <c r="O21" s="49" t="s">
        <v>23</v>
      </c>
      <c r="P21" s="36"/>
      <c r="Q21" s="25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</row>
    <row r="22" spans="1:72" s="27" customFormat="1" ht="45" customHeight="1">
      <c r="A22" s="140"/>
      <c r="B22" s="132"/>
      <c r="C22" s="4">
        <v>2017</v>
      </c>
      <c r="D22" s="48">
        <f>SUM(E22:M22)</f>
        <v>199.6</v>
      </c>
      <c r="E22" s="83">
        <v>199.6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23" t="s">
        <v>4</v>
      </c>
      <c r="O22" s="49" t="s">
        <v>27</v>
      </c>
      <c r="P22" s="36"/>
      <c r="Q22" s="25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</row>
    <row r="23" spans="1:72" s="28" customFormat="1" ht="65.25" customHeight="1">
      <c r="A23" s="8">
        <v>4</v>
      </c>
      <c r="B23" s="51" t="s">
        <v>33</v>
      </c>
      <c r="C23" s="4">
        <v>2017</v>
      </c>
      <c r="D23" s="48">
        <f>SUM(E23:M23)</f>
        <v>1621.5</v>
      </c>
      <c r="E23" s="84">
        <v>1621.5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23" t="s">
        <v>4</v>
      </c>
      <c r="O23" s="49" t="s">
        <v>7</v>
      </c>
      <c r="P23" s="36"/>
      <c r="Q23" s="25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</row>
    <row r="24" spans="1:72" s="28" customFormat="1" ht="12.75">
      <c r="A24" s="128" t="s">
        <v>57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30"/>
      <c r="P24" s="36"/>
      <c r="Q24" s="2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</row>
    <row r="25" spans="1:72" s="27" customFormat="1" ht="89.25" customHeight="1">
      <c r="A25" s="9">
        <v>5</v>
      </c>
      <c r="B25" s="51" t="s">
        <v>48</v>
      </c>
      <c r="C25" s="4" t="s">
        <v>52</v>
      </c>
      <c r="D25" s="48">
        <f aca="true" t="shared" si="0" ref="D25:D32">SUM(E25:M25)</f>
        <v>5446.7</v>
      </c>
      <c r="E25" s="83">
        <v>452.9</v>
      </c>
      <c r="F25" s="84">
        <v>585.7</v>
      </c>
      <c r="G25" s="84">
        <v>624.6</v>
      </c>
      <c r="H25" s="84">
        <v>633.5</v>
      </c>
      <c r="I25" s="84">
        <v>630</v>
      </c>
      <c r="J25" s="84">
        <v>630</v>
      </c>
      <c r="K25" s="84">
        <v>630</v>
      </c>
      <c r="L25" s="84">
        <v>630</v>
      </c>
      <c r="M25" s="84">
        <v>630</v>
      </c>
      <c r="N25" s="23" t="s">
        <v>4</v>
      </c>
      <c r="O25" s="49" t="s">
        <v>9</v>
      </c>
      <c r="P25" s="36"/>
      <c r="Q25" s="25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</row>
    <row r="26" spans="1:72" s="27" customFormat="1" ht="90">
      <c r="A26" s="89" t="s">
        <v>30</v>
      </c>
      <c r="B26" s="90" t="s">
        <v>91</v>
      </c>
      <c r="C26" s="76" t="s">
        <v>82</v>
      </c>
      <c r="D26" s="48">
        <f t="shared" si="0"/>
        <v>8906.7</v>
      </c>
      <c r="E26" s="83">
        <v>0</v>
      </c>
      <c r="F26" s="84">
        <v>0</v>
      </c>
      <c r="G26" s="84">
        <v>0</v>
      </c>
      <c r="H26" s="84">
        <v>2716.7</v>
      </c>
      <c r="I26" s="84">
        <v>1750</v>
      </c>
      <c r="J26" s="84">
        <v>1110</v>
      </c>
      <c r="K26" s="84">
        <v>1110</v>
      </c>
      <c r="L26" s="84">
        <v>1110</v>
      </c>
      <c r="M26" s="84">
        <v>1110</v>
      </c>
      <c r="N26" s="23" t="s">
        <v>4</v>
      </c>
      <c r="O26" s="49" t="s">
        <v>9</v>
      </c>
      <c r="P26" s="36"/>
      <c r="Q26" s="25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</row>
    <row r="27" spans="1:72" s="27" customFormat="1" ht="23.25" customHeight="1">
      <c r="A27" s="103" t="s">
        <v>31</v>
      </c>
      <c r="B27" s="106" t="s">
        <v>63</v>
      </c>
      <c r="C27" s="112" t="s">
        <v>64</v>
      </c>
      <c r="D27" s="48">
        <f t="shared" si="0"/>
        <v>143.2</v>
      </c>
      <c r="E27" s="83">
        <v>0</v>
      </c>
      <c r="F27" s="84">
        <v>0</v>
      </c>
      <c r="G27" s="84">
        <f aca="true" t="shared" si="1" ref="G27:M27">SUM(G28:G29)</f>
        <v>143.2</v>
      </c>
      <c r="H27" s="84">
        <f t="shared" si="1"/>
        <v>0</v>
      </c>
      <c r="I27" s="84">
        <f t="shared" si="1"/>
        <v>0</v>
      </c>
      <c r="J27" s="84">
        <f t="shared" si="1"/>
        <v>0</v>
      </c>
      <c r="K27" s="84">
        <f t="shared" si="1"/>
        <v>0</v>
      </c>
      <c r="L27" s="84">
        <f t="shared" si="1"/>
        <v>0</v>
      </c>
      <c r="M27" s="84">
        <f t="shared" si="1"/>
        <v>0</v>
      </c>
      <c r="N27" s="23"/>
      <c r="O27" s="146" t="s">
        <v>67</v>
      </c>
      <c r="P27" s="36"/>
      <c r="Q27" s="25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</row>
    <row r="28" spans="1:72" s="27" customFormat="1" ht="25.5">
      <c r="A28" s="104"/>
      <c r="B28" s="107"/>
      <c r="C28" s="113"/>
      <c r="D28" s="48">
        <f t="shared" si="0"/>
        <v>93.1</v>
      </c>
      <c r="E28" s="84">
        <v>0</v>
      </c>
      <c r="F28" s="84">
        <v>0</v>
      </c>
      <c r="G28" s="84">
        <v>93.1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23" t="s">
        <v>65</v>
      </c>
      <c r="O28" s="147"/>
      <c r="P28" s="36"/>
      <c r="Q28" s="2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</row>
    <row r="29" spans="1:72" s="27" customFormat="1" ht="25.5">
      <c r="A29" s="105"/>
      <c r="B29" s="108"/>
      <c r="C29" s="114"/>
      <c r="D29" s="48">
        <f t="shared" si="0"/>
        <v>50.1</v>
      </c>
      <c r="E29" s="84">
        <v>0</v>
      </c>
      <c r="F29" s="84">
        <v>0</v>
      </c>
      <c r="G29" s="84">
        <v>50.1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23" t="s">
        <v>66</v>
      </c>
      <c r="O29" s="148"/>
      <c r="P29" s="36"/>
      <c r="Q29" s="2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</row>
    <row r="30" spans="1:72" s="27" customFormat="1" ht="15">
      <c r="A30" s="109" t="s">
        <v>90</v>
      </c>
      <c r="B30" s="110" t="s">
        <v>77</v>
      </c>
      <c r="C30" s="111" t="s">
        <v>73</v>
      </c>
      <c r="D30" s="48">
        <f t="shared" si="0"/>
        <v>7520</v>
      </c>
      <c r="E30" s="84">
        <v>0</v>
      </c>
      <c r="F30" s="84">
        <v>0</v>
      </c>
      <c r="G30" s="84">
        <v>0</v>
      </c>
      <c r="H30" s="84">
        <f>H31+H32</f>
        <v>7520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23"/>
      <c r="O30" s="115" t="s">
        <v>74</v>
      </c>
      <c r="P30" s="36"/>
      <c r="Q30" s="2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</row>
    <row r="31" spans="1:72" s="27" customFormat="1" ht="37.5" customHeight="1">
      <c r="A31" s="109"/>
      <c r="B31" s="110"/>
      <c r="C31" s="111"/>
      <c r="D31" s="48">
        <f t="shared" si="0"/>
        <v>7030</v>
      </c>
      <c r="E31" s="84">
        <v>0</v>
      </c>
      <c r="F31" s="84">
        <v>0</v>
      </c>
      <c r="G31" s="84">
        <v>0</v>
      </c>
      <c r="H31" s="84">
        <v>7030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23" t="s">
        <v>75</v>
      </c>
      <c r="O31" s="115"/>
      <c r="P31" s="36"/>
      <c r="Q31" s="2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</row>
    <row r="32" spans="1:72" s="27" customFormat="1" ht="33.75" customHeight="1">
      <c r="A32" s="109"/>
      <c r="B32" s="110"/>
      <c r="C32" s="111"/>
      <c r="D32" s="48">
        <f t="shared" si="0"/>
        <v>490</v>
      </c>
      <c r="E32" s="84">
        <v>0</v>
      </c>
      <c r="F32" s="84">
        <v>0</v>
      </c>
      <c r="G32" s="84">
        <v>0</v>
      </c>
      <c r="H32" s="84">
        <v>490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23" t="s">
        <v>76</v>
      </c>
      <c r="O32" s="115"/>
      <c r="P32" s="36"/>
      <c r="Q32" s="2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</row>
    <row r="33" spans="1:72" s="27" customFormat="1" ht="12.75" customHeight="1">
      <c r="A33" s="100" t="s">
        <v>58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2"/>
      <c r="P33" s="36"/>
      <c r="Q33" s="2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</row>
    <row r="34" spans="1:72" s="27" customFormat="1" ht="20.25" customHeight="1">
      <c r="A34" s="23">
        <v>6</v>
      </c>
      <c r="B34" s="141" t="s">
        <v>29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3"/>
      <c r="P34" s="36"/>
      <c r="Q34" s="2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</row>
    <row r="35" spans="1:72" s="27" customFormat="1" ht="52.5" customHeight="1">
      <c r="A35" s="116" t="s">
        <v>83</v>
      </c>
      <c r="B35" s="131" t="s">
        <v>28</v>
      </c>
      <c r="C35" s="4" t="s">
        <v>52</v>
      </c>
      <c r="D35" s="48">
        <f aca="true" t="shared" si="2" ref="D35:D45">SUM(E35:M35)</f>
        <v>8389.1</v>
      </c>
      <c r="E35" s="83">
        <v>1075.1</v>
      </c>
      <c r="F35" s="84">
        <v>0</v>
      </c>
      <c r="G35" s="84">
        <v>109</v>
      </c>
      <c r="H35" s="84">
        <v>480</v>
      </c>
      <c r="I35" s="84">
        <v>1017</v>
      </c>
      <c r="J35" s="84">
        <v>1427</v>
      </c>
      <c r="K35" s="84">
        <v>1427</v>
      </c>
      <c r="L35" s="84">
        <v>1427</v>
      </c>
      <c r="M35" s="84">
        <v>1427</v>
      </c>
      <c r="N35" s="23" t="s">
        <v>4</v>
      </c>
      <c r="O35" s="49" t="s">
        <v>8</v>
      </c>
      <c r="P35" s="35"/>
      <c r="Q35" s="25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</row>
    <row r="36" spans="1:72" s="27" customFormat="1" ht="53.25" customHeight="1">
      <c r="A36" s="117"/>
      <c r="B36" s="132"/>
      <c r="C36" s="4">
        <v>2017</v>
      </c>
      <c r="D36" s="48">
        <f t="shared" si="2"/>
        <v>50.2</v>
      </c>
      <c r="E36" s="83">
        <v>50.2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23" t="s">
        <v>4</v>
      </c>
      <c r="O36" s="49" t="s">
        <v>22</v>
      </c>
      <c r="P36" s="35"/>
      <c r="Q36" s="25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</row>
    <row r="37" spans="1:72" s="28" customFormat="1" ht="120" customHeight="1">
      <c r="A37" s="32" t="s">
        <v>84</v>
      </c>
      <c r="B37" s="51" t="s">
        <v>32</v>
      </c>
      <c r="C37" s="4">
        <v>2017</v>
      </c>
      <c r="D37" s="48">
        <f t="shared" si="2"/>
        <v>2724</v>
      </c>
      <c r="E37" s="84">
        <v>2724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23" t="s">
        <v>4</v>
      </c>
      <c r="O37" s="49" t="s">
        <v>21</v>
      </c>
      <c r="P37" s="36"/>
      <c r="Q37" s="25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</row>
    <row r="38" spans="1:72" s="28" customFormat="1" ht="38.25">
      <c r="A38" s="32" t="s">
        <v>85</v>
      </c>
      <c r="B38" s="51" t="s">
        <v>53</v>
      </c>
      <c r="C38" s="4">
        <v>2019</v>
      </c>
      <c r="D38" s="48">
        <f t="shared" si="2"/>
        <v>240</v>
      </c>
      <c r="E38" s="83">
        <v>0</v>
      </c>
      <c r="F38" s="84">
        <v>0</v>
      </c>
      <c r="G38" s="84">
        <v>240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23" t="s">
        <v>4</v>
      </c>
      <c r="O38" s="49" t="s">
        <v>8</v>
      </c>
      <c r="P38" s="36"/>
      <c r="Q38" s="25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</row>
    <row r="39" spans="1:72" s="28" customFormat="1" ht="38.25">
      <c r="A39" s="32" t="s">
        <v>86</v>
      </c>
      <c r="B39" s="51" t="s">
        <v>54</v>
      </c>
      <c r="C39" s="4">
        <v>2019</v>
      </c>
      <c r="D39" s="48">
        <f t="shared" si="2"/>
        <v>675</v>
      </c>
      <c r="E39" s="83">
        <v>0</v>
      </c>
      <c r="F39" s="84">
        <v>0</v>
      </c>
      <c r="G39" s="84">
        <v>675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23" t="s">
        <v>4</v>
      </c>
      <c r="O39" s="49" t="s">
        <v>8</v>
      </c>
      <c r="P39" s="36"/>
      <c r="Q39" s="25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</row>
    <row r="40" spans="1:72" s="27" customFormat="1" ht="72.75" customHeight="1">
      <c r="A40" s="8">
        <v>7</v>
      </c>
      <c r="B40" s="51" t="s">
        <v>49</v>
      </c>
      <c r="C40" s="4" t="s">
        <v>52</v>
      </c>
      <c r="D40" s="48">
        <f t="shared" si="2"/>
        <v>560</v>
      </c>
      <c r="E40" s="81">
        <v>70</v>
      </c>
      <c r="F40" s="10">
        <v>70</v>
      </c>
      <c r="G40" s="10">
        <v>70</v>
      </c>
      <c r="H40" s="10">
        <v>0</v>
      </c>
      <c r="I40" s="10">
        <v>70</v>
      </c>
      <c r="J40" s="10">
        <v>70</v>
      </c>
      <c r="K40" s="10">
        <v>70</v>
      </c>
      <c r="L40" s="10">
        <v>70</v>
      </c>
      <c r="M40" s="10">
        <v>70</v>
      </c>
      <c r="N40" s="23" t="s">
        <v>4</v>
      </c>
      <c r="O40" s="49" t="s">
        <v>11</v>
      </c>
      <c r="P40" s="36"/>
      <c r="Q40" s="25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</row>
    <row r="41" spans="1:72" s="27" customFormat="1" ht="60" customHeight="1">
      <c r="A41" s="9">
        <v>8</v>
      </c>
      <c r="B41" s="51" t="s">
        <v>89</v>
      </c>
      <c r="C41" s="4" t="s">
        <v>52</v>
      </c>
      <c r="D41" s="48">
        <f t="shared" si="2"/>
        <v>725</v>
      </c>
      <c r="E41" s="84">
        <v>360</v>
      </c>
      <c r="F41" s="84">
        <v>90</v>
      </c>
      <c r="G41" s="84">
        <v>75</v>
      </c>
      <c r="H41" s="84">
        <v>200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23" t="s">
        <v>4</v>
      </c>
      <c r="O41" s="49" t="s">
        <v>7</v>
      </c>
      <c r="P41" s="36"/>
      <c r="Q41" s="25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</row>
    <row r="42" spans="1:72" s="27" customFormat="1" ht="33" customHeight="1">
      <c r="A42" s="149">
        <v>9</v>
      </c>
      <c r="B42" s="106" t="s">
        <v>92</v>
      </c>
      <c r="C42" s="112">
        <v>2020</v>
      </c>
      <c r="D42" s="48">
        <f>SUM(E42:M42)</f>
        <v>82.10000000000001</v>
      </c>
      <c r="E42" s="85">
        <v>0</v>
      </c>
      <c r="F42" s="55">
        <v>0</v>
      </c>
      <c r="G42" s="55">
        <v>0</v>
      </c>
      <c r="H42" s="55">
        <f>SUM(H43+H44)</f>
        <v>82.10000000000001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41"/>
      <c r="O42" s="146" t="s">
        <v>95</v>
      </c>
      <c r="P42" s="36"/>
      <c r="Q42" s="25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</row>
    <row r="43" spans="1:72" s="27" customFormat="1" ht="35.25" customHeight="1">
      <c r="A43" s="150"/>
      <c r="B43" s="107"/>
      <c r="C43" s="113"/>
      <c r="D43" s="48">
        <f>SUM(E43:M43)</f>
        <v>81.2</v>
      </c>
      <c r="E43" s="85">
        <v>0</v>
      </c>
      <c r="F43" s="55">
        <v>0</v>
      </c>
      <c r="G43" s="55">
        <v>0</v>
      </c>
      <c r="H43" s="55">
        <v>81.2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41" t="s">
        <v>75</v>
      </c>
      <c r="O43" s="147"/>
      <c r="P43" s="36"/>
      <c r="Q43" s="25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</row>
    <row r="44" spans="1:72" s="27" customFormat="1" ht="34.5" customHeight="1">
      <c r="A44" s="151"/>
      <c r="B44" s="108"/>
      <c r="C44" s="114"/>
      <c r="D44" s="48">
        <f>SUM(E44:M44)</f>
        <v>0.9</v>
      </c>
      <c r="E44" s="85">
        <v>0</v>
      </c>
      <c r="F44" s="55">
        <v>0</v>
      </c>
      <c r="G44" s="55">
        <v>0</v>
      </c>
      <c r="H44" s="55">
        <v>0.9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41" t="s">
        <v>66</v>
      </c>
      <c r="O44" s="148"/>
      <c r="P44" s="36"/>
      <c r="Q44" s="25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</row>
    <row r="45" spans="1:72" s="28" customFormat="1" ht="75.75" customHeight="1">
      <c r="A45" s="13">
        <v>10</v>
      </c>
      <c r="B45" s="53" t="s">
        <v>13</v>
      </c>
      <c r="C45" s="21" t="s">
        <v>52</v>
      </c>
      <c r="D45" s="48">
        <f t="shared" si="2"/>
        <v>493.7</v>
      </c>
      <c r="E45" s="85">
        <v>79.7</v>
      </c>
      <c r="F45" s="55">
        <v>69</v>
      </c>
      <c r="G45" s="55">
        <v>0</v>
      </c>
      <c r="H45" s="55">
        <v>0</v>
      </c>
      <c r="I45" s="55">
        <v>69</v>
      </c>
      <c r="J45" s="55">
        <v>69</v>
      </c>
      <c r="K45" s="55">
        <v>69</v>
      </c>
      <c r="L45" s="55">
        <v>69</v>
      </c>
      <c r="M45" s="55">
        <v>69</v>
      </c>
      <c r="N45" s="41" t="s">
        <v>4</v>
      </c>
      <c r="O45" s="56" t="s">
        <v>21</v>
      </c>
      <c r="P45" s="36"/>
      <c r="Q45" s="2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</row>
    <row r="46" spans="1:72" s="27" customFormat="1" ht="17.25" customHeight="1">
      <c r="A46" s="9">
        <v>11</v>
      </c>
      <c r="B46" s="136" t="s">
        <v>15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8"/>
      <c r="P46" s="36"/>
      <c r="Q46" s="25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</row>
    <row r="47" spans="1:72" s="27" customFormat="1" ht="75" customHeight="1">
      <c r="A47" s="80" t="s">
        <v>93</v>
      </c>
      <c r="B47" s="52" t="s">
        <v>50</v>
      </c>
      <c r="C47" s="52" t="s">
        <v>19</v>
      </c>
      <c r="D47" s="48">
        <f>SUM(E47:M47)</f>
        <v>2408.7</v>
      </c>
      <c r="E47" s="83">
        <v>2404.1</v>
      </c>
      <c r="F47" s="84">
        <v>4.6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65" t="s">
        <v>5</v>
      </c>
      <c r="O47" s="65" t="s">
        <v>34</v>
      </c>
      <c r="P47" s="36"/>
      <c r="Q47" s="2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</row>
    <row r="48" spans="1:72" s="28" customFormat="1" ht="86.25" customHeight="1">
      <c r="A48" s="80" t="s">
        <v>94</v>
      </c>
      <c r="B48" s="52" t="s">
        <v>35</v>
      </c>
      <c r="C48" s="52" t="s">
        <v>38</v>
      </c>
      <c r="D48" s="48">
        <f>SUM(E48:M48)</f>
        <v>12534.300000000001</v>
      </c>
      <c r="E48" s="83">
        <v>5752.2</v>
      </c>
      <c r="F48" s="84">
        <v>6773</v>
      </c>
      <c r="G48" s="84">
        <v>9.1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65" t="s">
        <v>4</v>
      </c>
      <c r="O48" s="66" t="s">
        <v>12</v>
      </c>
      <c r="P48" s="37"/>
      <c r="Q48" s="2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</row>
    <row r="49" spans="1:72" s="28" customFormat="1" ht="86.25" customHeight="1">
      <c r="A49" s="98" t="s">
        <v>101</v>
      </c>
      <c r="B49" s="98" t="s">
        <v>106</v>
      </c>
      <c r="C49" s="98" t="s">
        <v>105</v>
      </c>
      <c r="D49" s="48">
        <f>SUM(E49:M49)</f>
        <v>3035.5</v>
      </c>
      <c r="E49" s="10">
        <v>0</v>
      </c>
      <c r="F49" s="10">
        <v>0</v>
      </c>
      <c r="G49" s="10">
        <v>0</v>
      </c>
      <c r="H49" s="99">
        <v>3035.5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65" t="s">
        <v>4</v>
      </c>
      <c r="O49" s="66" t="s">
        <v>107</v>
      </c>
      <c r="P49" s="37"/>
      <c r="Q49" s="2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</row>
    <row r="50" spans="1:72" s="28" customFormat="1" ht="12.75">
      <c r="A50" s="156" t="s">
        <v>59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8"/>
      <c r="P50" s="37"/>
      <c r="Q50" s="2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</row>
    <row r="51" spans="1:72" s="28" customFormat="1" ht="78" customHeight="1">
      <c r="A51" s="68">
        <v>13</v>
      </c>
      <c r="B51" s="67" t="s">
        <v>16</v>
      </c>
      <c r="C51" s="52">
        <v>2017</v>
      </c>
      <c r="D51" s="48">
        <f>SUM(E51:M51)</f>
        <v>1672.5</v>
      </c>
      <c r="E51" s="83">
        <v>1672.5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65" t="s">
        <v>4</v>
      </c>
      <c r="O51" s="66" t="s">
        <v>80</v>
      </c>
      <c r="P51" s="36"/>
      <c r="Q51" s="2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</row>
    <row r="52" spans="1:72" s="28" customFormat="1" ht="12.75">
      <c r="A52" s="153" t="s">
        <v>60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5"/>
      <c r="P52" s="36"/>
      <c r="Q52" s="2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</row>
    <row r="53" spans="1:72" s="31" customFormat="1" ht="52.5" customHeight="1">
      <c r="A53" s="23">
        <v>14</v>
      </c>
      <c r="B53" s="51" t="s">
        <v>17</v>
      </c>
      <c r="C53" s="4" t="s">
        <v>52</v>
      </c>
      <c r="D53" s="48">
        <f>SUM(E53:M53)</f>
        <v>54683.899999999994</v>
      </c>
      <c r="E53" s="84">
        <v>6254</v>
      </c>
      <c r="F53" s="84">
        <v>6482.1</v>
      </c>
      <c r="G53" s="84">
        <v>5631.9</v>
      </c>
      <c r="H53" s="84">
        <v>6226.8</v>
      </c>
      <c r="I53" s="84">
        <v>6065.5</v>
      </c>
      <c r="J53" s="84">
        <v>5637.8</v>
      </c>
      <c r="K53" s="84">
        <v>6128.6</v>
      </c>
      <c r="L53" s="84">
        <v>6128.6</v>
      </c>
      <c r="M53" s="84">
        <v>6128.6</v>
      </c>
      <c r="N53" s="23" t="s">
        <v>4</v>
      </c>
      <c r="O53" s="49" t="s">
        <v>22</v>
      </c>
      <c r="P53" s="38"/>
      <c r="Q53" s="29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</row>
    <row r="54" spans="1:72" s="31" customFormat="1" ht="68.25" customHeight="1">
      <c r="A54" s="23">
        <v>15</v>
      </c>
      <c r="B54" s="51" t="s">
        <v>18</v>
      </c>
      <c r="C54" s="4" t="s">
        <v>52</v>
      </c>
      <c r="D54" s="48">
        <f>SUM(E54:M54)</f>
        <v>275301.9</v>
      </c>
      <c r="E54" s="84">
        <v>28066.5</v>
      </c>
      <c r="F54" s="84">
        <v>31097.2</v>
      </c>
      <c r="G54" s="84">
        <v>30346.9</v>
      </c>
      <c r="H54" s="84">
        <v>31354.4</v>
      </c>
      <c r="I54" s="84">
        <v>30648.5</v>
      </c>
      <c r="J54" s="84">
        <v>30947.1</v>
      </c>
      <c r="K54" s="84">
        <v>30947.1</v>
      </c>
      <c r="L54" s="84">
        <v>30947.1</v>
      </c>
      <c r="M54" s="84">
        <v>30947.1</v>
      </c>
      <c r="N54" s="23" t="s">
        <v>4</v>
      </c>
      <c r="O54" s="49" t="s">
        <v>10</v>
      </c>
      <c r="P54" s="39"/>
      <c r="Q54" s="29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</row>
    <row r="55" spans="1:72" s="28" customFormat="1" ht="106.5" customHeight="1" hidden="1">
      <c r="A55" s="134">
        <v>15</v>
      </c>
      <c r="B55" s="53" t="s">
        <v>51</v>
      </c>
      <c r="C55" s="21">
        <v>2019</v>
      </c>
      <c r="D55" s="54">
        <f>SUM(E55:I55)</f>
        <v>0</v>
      </c>
      <c r="E55" s="50">
        <v>0</v>
      </c>
      <c r="F55" s="50">
        <v>0</v>
      </c>
      <c r="G55" s="55"/>
      <c r="H55" s="50">
        <v>0</v>
      </c>
      <c r="I55" s="50">
        <v>0</v>
      </c>
      <c r="J55" s="64"/>
      <c r="K55" s="64"/>
      <c r="L55" s="64"/>
      <c r="M55" s="64"/>
      <c r="N55" s="41" t="s">
        <v>4</v>
      </c>
      <c r="O55" s="56" t="s">
        <v>7</v>
      </c>
      <c r="P55" s="36"/>
      <c r="Q55" s="25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</row>
    <row r="56" spans="1:72" s="28" customFormat="1" ht="79.5" customHeight="1" hidden="1">
      <c r="A56" s="135"/>
      <c r="B56" s="51" t="s">
        <v>20</v>
      </c>
      <c r="C56" s="4">
        <v>2020</v>
      </c>
      <c r="D56" s="48">
        <f>SUM(E56:I56)</f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/>
      <c r="K56" s="50"/>
      <c r="L56" s="50"/>
      <c r="M56" s="50"/>
      <c r="N56" s="23" t="s">
        <v>4</v>
      </c>
      <c r="O56" s="49" t="s">
        <v>7</v>
      </c>
      <c r="P56" s="36"/>
      <c r="Q56" s="25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</row>
    <row r="57" spans="1:72" s="31" customFormat="1" ht="26.25" customHeight="1">
      <c r="A57" s="23"/>
      <c r="B57" s="57"/>
      <c r="C57" s="10"/>
      <c r="D57" s="23" t="s">
        <v>25</v>
      </c>
      <c r="E57" s="23">
        <v>2017</v>
      </c>
      <c r="F57" s="23">
        <v>2018</v>
      </c>
      <c r="G57" s="23">
        <v>2019</v>
      </c>
      <c r="H57" s="23">
        <v>2020</v>
      </c>
      <c r="I57" s="23">
        <v>2021</v>
      </c>
      <c r="J57" s="23">
        <v>2022</v>
      </c>
      <c r="K57" s="23">
        <v>2023</v>
      </c>
      <c r="L57" s="23">
        <v>2024</v>
      </c>
      <c r="M57" s="23">
        <v>2025</v>
      </c>
      <c r="N57" s="10"/>
      <c r="O57" s="58"/>
      <c r="P57" s="38">
        <f>E57+F57+G57+H57+I57</f>
        <v>10095</v>
      </c>
      <c r="Q57" s="29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</row>
    <row r="58" spans="1:72" s="28" customFormat="1" ht="43.5">
      <c r="A58" s="42">
        <v>16</v>
      </c>
      <c r="B58" s="59" t="s">
        <v>46</v>
      </c>
      <c r="C58" s="20"/>
      <c r="D58" s="54">
        <f>D59+D60+D61</f>
        <v>495100.7</v>
      </c>
      <c r="E58" s="86">
        <f>SUM(E19:E45)+SUM(E47:E56)</f>
        <v>61423.100000000006</v>
      </c>
      <c r="F58" s="86">
        <f>SUM(F19:F45)+SUM(F47:F56)</f>
        <v>56739.700000000004</v>
      </c>
      <c r="G58" s="86">
        <f>G19+G21+G22+G23+G25+G27+G35+G36+G37+G38+G39+G40+G41+G45+G47+G48+G51+G53+G54</f>
        <v>49366.4</v>
      </c>
      <c r="H58" s="86">
        <f>H19+H21+H22+H23+H25+H29+H32+H35+H36+H37+H38+H39+H40+H41+H45+H47+H48+H51+H53+H54+H27+H28+H31+H20+H43+H44+H26+H49</f>
        <v>64091.299999999996</v>
      </c>
      <c r="I58" s="86">
        <f>I19+I21+I22+I23+I25+I29+I32+I35+I36+I37+I38+I39+I40+I41+I45+I47+I48+I51+I53+I54+I27+I28+I31+I20+I43+I44+I26</f>
        <v>52578.600000000006</v>
      </c>
      <c r="J58" s="86">
        <f>J19+J21+J22+J23+J25+J29+J32+J35+J36+J37+J38+J39+J40+J41+J45+J47+J48+J51+J53+J54+J27+J28+J31+J20+J43+J44+J26</f>
        <v>52357.3</v>
      </c>
      <c r="K58" s="86">
        <f>K19+K21+K22+K23+K25+K29+K32+K35+K36+K37+K38+K39+K40+K41+K45+K47+K48+K51+K53+K54+K27+K28+K31+K20+K43+K44+K26</f>
        <v>52848.100000000006</v>
      </c>
      <c r="L58" s="86">
        <f>L19+L21+L22+L23+L25+L29+L32+L35+L36+L37+L38+L39+L40+L41+L45+L47+L48+L51+L53+L54+L27+L28+L31+L20+L43+L44+L26</f>
        <v>52848.100000000006</v>
      </c>
      <c r="M58" s="86">
        <f>M19+M21+M22+M23+M25+M29+M32+M35+M36+M37+M38+M39+M40+M41+M45+M47+M48+M51+M53+M54+M27+M28+M31+M20+M43+M44+M26</f>
        <v>52848.100000000006</v>
      </c>
      <c r="N58" s="20"/>
      <c r="O58" s="60"/>
      <c r="P58" s="35">
        <f>E58+F58+G58+H58+I58</f>
        <v>284199.1</v>
      </c>
      <c r="Q58" s="25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</row>
    <row r="59" spans="1:72" ht="19.5" customHeight="1">
      <c r="A59" s="40"/>
      <c r="B59" s="57" t="s">
        <v>6</v>
      </c>
      <c r="C59" s="10"/>
      <c r="D59" s="48">
        <f>SUM(E59:M59)</f>
        <v>487896.4</v>
      </c>
      <c r="E59" s="87">
        <f>E58</f>
        <v>61423.100000000006</v>
      </c>
      <c r="F59" s="48">
        <f>F58</f>
        <v>56739.700000000004</v>
      </c>
      <c r="G59" s="48">
        <f>G19+G21+G22+G23+G25+G29+G35+G36+G37+G38+G39+G40+G41+G45+G47+G48+G51+G53+G54</f>
        <v>49273.3</v>
      </c>
      <c r="H59" s="48">
        <f>H19+H21+H22+H23+H25+H29+H32+H35+H36+H37+H38+H39+H40+H41+H45+H47+H48+H51+H53+H54+H20+H44+H26+H49</f>
        <v>56980.1</v>
      </c>
      <c r="I59" s="48">
        <f>I19+I21+I22+I23+I25+I29+I32+I35+I36+I37+I38+I39+I40+I41+I45+I47+I48+I51+I53+I54+I20+I44+I26</f>
        <v>52578.600000000006</v>
      </c>
      <c r="J59" s="48">
        <f>J19+J21+J22+J23+J25+J29+J32+J35+J36+J37+J38+J39+J40+J41+J45+J47+J48+J51+J53+J54+J20+J44+J26</f>
        <v>52357.3</v>
      </c>
      <c r="K59" s="48">
        <f>K19+K21+K22+K23+K25+K29+K32+K35+K36+K37+K38+K39+K40+K41+K45+K47+K48+K51+K53+K54+K20+K44+K26</f>
        <v>52848.100000000006</v>
      </c>
      <c r="L59" s="48">
        <f>L19+L21+L22+L23+L25+L29+L32+L35+L36+L37+L38+L39+L40+L41+L45+L47+L48+L51+L53+L54+L20+L44+L26</f>
        <v>52848.100000000006</v>
      </c>
      <c r="M59" s="48">
        <f>M19+M21+M22+M23+M25+M29+M32+M35+M36+M37+M38+M39+M40+M41+M45+M47+M48+M51+M53+M54+M20+M44+M26</f>
        <v>52848.100000000006</v>
      </c>
      <c r="N59" s="10"/>
      <c r="O59" s="58"/>
      <c r="P59" s="35"/>
      <c r="Q59" s="5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</row>
    <row r="60" spans="1:72" ht="19.5" customHeight="1">
      <c r="A60" s="40"/>
      <c r="B60" s="57" t="s">
        <v>72</v>
      </c>
      <c r="C60" s="10"/>
      <c r="D60" s="48">
        <f>SUM(E60:M60)</f>
        <v>93.1</v>
      </c>
      <c r="E60" s="87"/>
      <c r="F60" s="48"/>
      <c r="G60" s="48">
        <f>G28</f>
        <v>93.1</v>
      </c>
      <c r="H60" s="48"/>
      <c r="I60" s="48"/>
      <c r="J60" s="48"/>
      <c r="K60" s="48"/>
      <c r="L60" s="48"/>
      <c r="M60" s="48"/>
      <c r="N60" s="10"/>
      <c r="O60" s="58"/>
      <c r="P60" s="35"/>
      <c r="Q60" s="5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</row>
    <row r="61" spans="1:72" ht="19.5" customHeight="1">
      <c r="A61" s="40"/>
      <c r="B61" s="57" t="s">
        <v>78</v>
      </c>
      <c r="C61" s="10"/>
      <c r="D61" s="48">
        <f>SUM(E61:M61)</f>
        <v>7111.2</v>
      </c>
      <c r="E61" s="87"/>
      <c r="F61" s="48"/>
      <c r="G61" s="48"/>
      <c r="H61" s="48">
        <f>H31+H43</f>
        <v>7111.2</v>
      </c>
      <c r="I61" s="48"/>
      <c r="J61" s="48"/>
      <c r="K61" s="48"/>
      <c r="L61" s="48"/>
      <c r="M61" s="48"/>
      <c r="N61" s="10"/>
      <c r="O61" s="58"/>
      <c r="P61" s="35"/>
      <c r="Q61" s="5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</row>
    <row r="62" spans="1:72" ht="29.25" customHeight="1">
      <c r="A62" s="77">
        <v>17</v>
      </c>
      <c r="B62" s="57" t="s">
        <v>3</v>
      </c>
      <c r="C62" s="12"/>
      <c r="D62" s="61" t="s">
        <v>0</v>
      </c>
      <c r="E62" s="88" t="s">
        <v>0</v>
      </c>
      <c r="F62" s="61" t="s">
        <v>0</v>
      </c>
      <c r="G62" s="61" t="s">
        <v>0</v>
      </c>
      <c r="H62" s="61" t="s">
        <v>0</v>
      </c>
      <c r="I62" s="61" t="s">
        <v>0</v>
      </c>
      <c r="J62" s="61"/>
      <c r="K62" s="61"/>
      <c r="L62" s="61"/>
      <c r="M62" s="61"/>
      <c r="N62" s="61"/>
      <c r="O62" s="62"/>
      <c r="P62" s="35"/>
      <c r="Q62" s="5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</row>
    <row r="63" spans="1:72" ht="59.25" customHeight="1">
      <c r="A63" s="144" t="s">
        <v>102</v>
      </c>
      <c r="B63" s="112" t="s">
        <v>14</v>
      </c>
      <c r="C63" s="4"/>
      <c r="D63" s="48">
        <f>E63+F63+G63+H63+I63+J63+K63+L63+M63</f>
        <v>373688.20000000007</v>
      </c>
      <c r="E63" s="87">
        <f>E45+E48+E51+E53+E54+E21+E37+E36</f>
        <v>45923.7</v>
      </c>
      <c r="F63" s="48">
        <f>F45+F48+F51+F53+F54+F21</f>
        <v>46358.8</v>
      </c>
      <c r="G63" s="48">
        <f>G45+G48+G51+G53+G54+G21</f>
        <v>37622.700000000004</v>
      </c>
      <c r="H63" s="48">
        <f>H45+H48+H51+H53+H54+H21+H30+H49</f>
        <v>49727.200000000004</v>
      </c>
      <c r="I63" s="48">
        <f>I45+I48+I51+I53+I54+I21</f>
        <v>38488.6</v>
      </c>
      <c r="J63" s="48">
        <f>J45+J48+J51+J53+J54+J21</f>
        <v>38523.700000000004</v>
      </c>
      <c r="K63" s="48">
        <f>K45+K48+K51+K53+K54+K21</f>
        <v>39014.5</v>
      </c>
      <c r="L63" s="48">
        <f>L45+L48+L51+L53+L54+L21</f>
        <v>39014.5</v>
      </c>
      <c r="M63" s="48">
        <f>M45+M48+M51+M53+M54+M21</f>
        <v>39014.5</v>
      </c>
      <c r="N63" s="75" t="s">
        <v>68</v>
      </c>
      <c r="O63" s="63"/>
      <c r="P63" s="35">
        <f>E63+F63+G63+H63+I63</f>
        <v>218121.00000000003</v>
      </c>
      <c r="Q63" s="6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</row>
    <row r="64" spans="1:72" ht="25.5">
      <c r="A64" s="145"/>
      <c r="B64" s="114"/>
      <c r="C64" s="4"/>
      <c r="D64" s="87">
        <f>SUM(E64:M64)</f>
        <v>7030</v>
      </c>
      <c r="E64" s="87"/>
      <c r="F64" s="48"/>
      <c r="G64" s="48"/>
      <c r="H64" s="48">
        <v>7030</v>
      </c>
      <c r="I64" s="48"/>
      <c r="J64" s="48"/>
      <c r="K64" s="48"/>
      <c r="L64" s="48"/>
      <c r="M64" s="48"/>
      <c r="N64" s="75" t="s">
        <v>75</v>
      </c>
      <c r="O64" s="63"/>
      <c r="P64" s="35"/>
      <c r="Q64" s="6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</row>
    <row r="65" spans="1:72" ht="30" customHeight="1">
      <c r="A65" s="145"/>
      <c r="B65" s="76" t="s">
        <v>79</v>
      </c>
      <c r="C65" s="4"/>
      <c r="D65" s="87">
        <f>SUM(E65:M65)</f>
        <v>350416.20000000007</v>
      </c>
      <c r="E65" s="87">
        <f>E51+E53+E54+E21+E36</f>
        <v>37367.799999999996</v>
      </c>
      <c r="F65" s="48">
        <f aca="true" t="shared" si="3" ref="F65:M65">F51+F53+F54+F21</f>
        <v>39516.8</v>
      </c>
      <c r="G65" s="48">
        <f t="shared" si="3"/>
        <v>37613.600000000006</v>
      </c>
      <c r="H65" s="48">
        <f>H51+H53+H54+H21+H49</f>
        <v>42207.200000000004</v>
      </c>
      <c r="I65" s="48">
        <f t="shared" si="3"/>
        <v>38419.6</v>
      </c>
      <c r="J65" s="48">
        <f t="shared" si="3"/>
        <v>38454.700000000004</v>
      </c>
      <c r="K65" s="48">
        <f t="shared" si="3"/>
        <v>38945.5</v>
      </c>
      <c r="L65" s="48">
        <f t="shared" si="3"/>
        <v>38945.5</v>
      </c>
      <c r="M65" s="48">
        <f t="shared" si="3"/>
        <v>38945.5</v>
      </c>
      <c r="N65" s="75" t="s">
        <v>68</v>
      </c>
      <c r="O65" s="62"/>
      <c r="P65" s="35">
        <f>E65+F65+G65+H65+I65</f>
        <v>195125.00000000003</v>
      </c>
      <c r="Q65" s="6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</row>
    <row r="66" spans="1:72" ht="30.75" customHeight="1">
      <c r="A66" s="144" t="s">
        <v>103</v>
      </c>
      <c r="B66" s="112" t="s">
        <v>24</v>
      </c>
      <c r="C66" s="4"/>
      <c r="D66" s="48">
        <f>E66+F66+G66+H66+I66+J66+K66+L66+M66</f>
        <v>121188.10000000002</v>
      </c>
      <c r="E66" s="87">
        <f>E19+E22+E23+E25+E35+E40+E41+E47</f>
        <v>15499.400000000001</v>
      </c>
      <c r="F66" s="87">
        <f>F19+F22+F23+F25+F35+F40+F41+F47</f>
        <v>10380.900000000001</v>
      </c>
      <c r="G66" s="87">
        <f>G19+G22+G23+G25+G35+G40+G41+G47+G39+G38</f>
        <v>11600.5</v>
      </c>
      <c r="H66" s="87">
        <f aca="true" t="shared" si="4" ref="H66:M66">H19+H22+H23+H25+H35+H40+H41+H47+H20+H44+H26</f>
        <v>14282.899999999998</v>
      </c>
      <c r="I66" s="87">
        <f t="shared" si="4"/>
        <v>14090</v>
      </c>
      <c r="J66" s="87">
        <f t="shared" si="4"/>
        <v>13833.6</v>
      </c>
      <c r="K66" s="87">
        <f t="shared" si="4"/>
        <v>13833.6</v>
      </c>
      <c r="L66" s="87">
        <f t="shared" si="4"/>
        <v>13833.6</v>
      </c>
      <c r="M66" s="87">
        <f t="shared" si="4"/>
        <v>13833.6</v>
      </c>
      <c r="N66" s="75" t="s">
        <v>68</v>
      </c>
      <c r="O66" s="62"/>
      <c r="P66" s="35">
        <f>E66+F66+G66+H66+I66</f>
        <v>65853.7</v>
      </c>
      <c r="Q66" s="6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</row>
    <row r="67" spans="1:72" ht="30.75" customHeight="1">
      <c r="A67" s="152"/>
      <c r="B67" s="114"/>
      <c r="C67" s="4"/>
      <c r="D67" s="48">
        <f>SUM(E67:M67)</f>
        <v>81.2</v>
      </c>
      <c r="E67" s="87"/>
      <c r="F67" s="87"/>
      <c r="G67" s="87"/>
      <c r="H67" s="87">
        <f>H43</f>
        <v>81.2</v>
      </c>
      <c r="I67" s="87"/>
      <c r="J67" s="87"/>
      <c r="K67" s="87"/>
      <c r="L67" s="87"/>
      <c r="M67" s="87"/>
      <c r="N67" s="75" t="s">
        <v>75</v>
      </c>
      <c r="O67" s="62"/>
      <c r="P67" s="35"/>
      <c r="Q67" s="6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</row>
    <row r="68" spans="1:72" ht="15.75">
      <c r="A68" s="133" t="s">
        <v>104</v>
      </c>
      <c r="B68" s="112" t="s">
        <v>71</v>
      </c>
      <c r="C68" s="4"/>
      <c r="D68" s="48">
        <f>G68</f>
        <v>143.2</v>
      </c>
      <c r="E68" s="48"/>
      <c r="F68" s="48"/>
      <c r="G68" s="48">
        <f>SUM(G69:G70)</f>
        <v>143.2</v>
      </c>
      <c r="H68" s="48"/>
      <c r="I68" s="48"/>
      <c r="J68" s="48"/>
      <c r="K68" s="48"/>
      <c r="L68" s="48"/>
      <c r="M68" s="48"/>
      <c r="N68" s="61"/>
      <c r="O68" s="62"/>
      <c r="P68" s="35"/>
      <c r="Q68" s="6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</row>
    <row r="69" spans="1:72" ht="25.5">
      <c r="A69" s="133"/>
      <c r="B69" s="113"/>
      <c r="C69" s="4"/>
      <c r="D69" s="48">
        <f>G69</f>
        <v>50.1</v>
      </c>
      <c r="E69" s="48"/>
      <c r="F69" s="48"/>
      <c r="G69" s="48">
        <f>G29</f>
        <v>50.1</v>
      </c>
      <c r="H69" s="48"/>
      <c r="I69" s="48"/>
      <c r="J69" s="48"/>
      <c r="K69" s="48"/>
      <c r="L69" s="48"/>
      <c r="M69" s="48"/>
      <c r="N69" s="75" t="s">
        <v>68</v>
      </c>
      <c r="O69" s="62"/>
      <c r="P69" s="35"/>
      <c r="Q69" s="6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</row>
    <row r="70" spans="1:72" ht="38.25">
      <c r="A70" s="133"/>
      <c r="B70" s="113"/>
      <c r="C70" s="4"/>
      <c r="D70" s="48">
        <f>G70</f>
        <v>93.1</v>
      </c>
      <c r="E70" s="48"/>
      <c r="F70" s="48"/>
      <c r="G70" s="48">
        <f>G28</f>
        <v>93.1</v>
      </c>
      <c r="H70" s="48"/>
      <c r="I70" s="48"/>
      <c r="J70" s="48"/>
      <c r="K70" s="48"/>
      <c r="L70" s="48"/>
      <c r="M70" s="48"/>
      <c r="N70" s="75" t="s">
        <v>69</v>
      </c>
      <c r="O70" s="62"/>
      <c r="P70" s="35"/>
      <c r="Q70" s="6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</row>
    <row r="71" spans="1:72" ht="15.75">
      <c r="A71" s="133"/>
      <c r="B71" s="21" t="s">
        <v>70</v>
      </c>
      <c r="C71" s="4"/>
      <c r="D71" s="48">
        <f>D68</f>
        <v>143.2</v>
      </c>
      <c r="E71" s="48"/>
      <c r="F71" s="48"/>
      <c r="G71" s="48">
        <f>G68</f>
        <v>143.2</v>
      </c>
      <c r="H71" s="48"/>
      <c r="I71" s="48"/>
      <c r="J71" s="48"/>
      <c r="K71" s="48"/>
      <c r="L71" s="48"/>
      <c r="M71" s="48"/>
      <c r="N71" s="61"/>
      <c r="O71" s="62"/>
      <c r="P71" s="35"/>
      <c r="Q71" s="6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</row>
    <row r="72" spans="1:72" ht="30.75" customHeight="1">
      <c r="A72" s="69"/>
      <c r="B72" s="70"/>
      <c r="C72" s="70"/>
      <c r="D72" s="71"/>
      <c r="E72" s="72"/>
      <c r="F72" s="72"/>
      <c r="G72" s="72"/>
      <c r="H72" s="72"/>
      <c r="I72" s="72"/>
      <c r="J72" s="72"/>
      <c r="K72" s="72"/>
      <c r="L72" s="72"/>
      <c r="M72" s="72"/>
      <c r="N72" s="73"/>
      <c r="O72" s="74"/>
      <c r="P72" s="35"/>
      <c r="Q72" s="6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</row>
    <row r="73" spans="1:72" ht="12.75">
      <c r="A73" s="36"/>
      <c r="B73" s="43"/>
      <c r="C73" s="44"/>
      <c r="D73" s="35">
        <f aca="true" t="shared" si="5" ref="D73:I73">D63+D66</f>
        <v>494876.3000000001</v>
      </c>
      <c r="E73" s="35">
        <f t="shared" si="5"/>
        <v>61423.1</v>
      </c>
      <c r="F73" s="35">
        <f t="shared" si="5"/>
        <v>56739.700000000004</v>
      </c>
      <c r="G73" s="35">
        <f t="shared" si="5"/>
        <v>49223.200000000004</v>
      </c>
      <c r="H73" s="35">
        <f t="shared" si="5"/>
        <v>64010.100000000006</v>
      </c>
      <c r="I73" s="35">
        <f t="shared" si="5"/>
        <v>52578.6</v>
      </c>
      <c r="J73" s="35"/>
      <c r="K73" s="35"/>
      <c r="L73" s="35"/>
      <c r="M73" s="35"/>
      <c r="N73" s="36"/>
      <c r="O73" s="36"/>
      <c r="P73" s="36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</row>
    <row r="74" spans="1:72" ht="12.75">
      <c r="A74" s="36"/>
      <c r="B74" s="43"/>
      <c r="C74" s="44"/>
      <c r="D74" s="35"/>
      <c r="E74" s="36"/>
      <c r="F74" s="36"/>
      <c r="G74" s="36"/>
      <c r="H74" s="36"/>
      <c r="I74" s="35"/>
      <c r="J74" s="35"/>
      <c r="K74" s="35"/>
      <c r="L74" s="35"/>
      <c r="M74" s="35"/>
      <c r="N74" s="36"/>
      <c r="O74" s="36" t="s">
        <v>0</v>
      </c>
      <c r="P74" s="36" t="s">
        <v>2</v>
      </c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</row>
    <row r="75" spans="2:72" ht="12.75">
      <c r="B75" s="1"/>
      <c r="D75" s="11"/>
      <c r="F75" s="11"/>
      <c r="G75" s="11"/>
      <c r="J75" s="6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</row>
    <row r="76" spans="2:72" ht="12.75">
      <c r="B76" s="1"/>
      <c r="C76" s="14"/>
      <c r="D76" s="15"/>
      <c r="E76" s="16"/>
      <c r="F76" s="16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</row>
    <row r="77" spans="2:72" ht="12.75">
      <c r="B77" s="1"/>
      <c r="C77" s="14"/>
      <c r="D77" s="15"/>
      <c r="E77" s="15"/>
      <c r="F77" s="16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</row>
    <row r="78" spans="2:72" ht="15.75">
      <c r="B78" s="1"/>
      <c r="C78" s="17"/>
      <c r="D78" s="17"/>
      <c r="E78" s="18"/>
      <c r="F78" s="15"/>
      <c r="G78" s="11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</row>
    <row r="79" spans="2:72" ht="15.75">
      <c r="B79" s="1"/>
      <c r="C79" s="17"/>
      <c r="D79" s="17"/>
      <c r="E79" s="18"/>
      <c r="F79" s="16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</row>
    <row r="80" spans="3:72" ht="15.75">
      <c r="C80" s="17"/>
      <c r="D80" s="17"/>
      <c r="E80" s="18"/>
      <c r="F80" s="22"/>
      <c r="G80" s="11"/>
      <c r="H80" s="6"/>
      <c r="I80" s="6"/>
      <c r="J80" s="6"/>
      <c r="K80" s="6"/>
      <c r="L80" s="11"/>
      <c r="M80" s="11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</row>
    <row r="81" spans="3:72" ht="15.75">
      <c r="C81" s="19"/>
      <c r="D81" s="19"/>
      <c r="E81" s="19"/>
      <c r="F81" s="16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</row>
    <row r="82" spans="3:72" ht="12.75">
      <c r="C82" s="14"/>
      <c r="D82" s="16"/>
      <c r="E82" s="16"/>
      <c r="F82" s="16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</row>
    <row r="83" spans="4:72" ht="12.75">
      <c r="D83" s="11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</row>
    <row r="84" spans="18:72" ht="12.75"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</row>
    <row r="85" spans="18:72" ht="12.75"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</row>
    <row r="86" spans="18:72" ht="12.75"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</row>
    <row r="87" spans="18:72" ht="12.75"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</row>
    <row r="88" spans="18:72" ht="12.75"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</row>
    <row r="89" spans="18:72" ht="12.75"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</row>
    <row r="90" spans="18:72" ht="12.75"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</row>
    <row r="91" spans="18:72" ht="12.75"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</row>
    <row r="92" spans="18:72" ht="12.75"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</row>
    <row r="93" spans="18:72" ht="12.75"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</row>
    <row r="94" spans="18:72" ht="12.75"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</row>
    <row r="95" spans="18:72" ht="12.75"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</row>
    <row r="96" spans="18:72" ht="12.75"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</row>
    <row r="97" spans="18:72" ht="12.75"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</row>
    <row r="98" spans="18:72" ht="12.75"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</row>
    <row r="99" spans="18:72" ht="12.75"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</row>
    <row r="100" spans="18:72" ht="12.75"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</row>
    <row r="101" spans="18:72" ht="12.75"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</row>
    <row r="102" spans="18:72" ht="12.75"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</row>
    <row r="103" spans="18:72" ht="12.75"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</row>
    <row r="104" spans="18:72" ht="12.75"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</row>
    <row r="105" spans="18:72" ht="12.75"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</row>
    <row r="106" spans="18:72" ht="12.75"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</row>
    <row r="107" spans="18:72" ht="12.75"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</row>
    <row r="108" spans="18:72" ht="12.75"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</row>
    <row r="109" spans="18:72" ht="12.75"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</row>
    <row r="110" spans="18:72" ht="12.75"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</row>
    <row r="111" spans="18:72" ht="12.75"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</row>
    <row r="112" spans="18:72" ht="12.75"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</row>
    <row r="113" spans="18:72" ht="12.75"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</row>
    <row r="114" spans="18:72" ht="12.75"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</row>
    <row r="115" spans="18:72" ht="12.75"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</row>
    <row r="116" spans="18:72" ht="12.75"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</row>
    <row r="117" spans="18:72" ht="12.75"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</row>
    <row r="118" spans="18:72" ht="12.75"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</row>
    <row r="119" spans="18:72" ht="12.75"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</row>
    <row r="120" spans="18:72" ht="12.75"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</row>
    <row r="121" spans="18:72" ht="12.75"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</row>
    <row r="122" spans="18:72" ht="12.75"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</row>
    <row r="123" spans="18:72" ht="12.75"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</row>
    <row r="124" spans="18:72" ht="12.75"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</row>
    <row r="125" spans="18:72" ht="12.75"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</row>
    <row r="126" spans="18:72" ht="12.75"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</row>
    <row r="127" spans="18:72" ht="12.75"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</row>
    <row r="128" spans="18:72" ht="12.75"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</row>
    <row r="129" spans="18:72" ht="12.75"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</row>
    <row r="130" spans="18:72" ht="12.75"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</row>
    <row r="131" spans="18:72" ht="12.75"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</row>
    <row r="132" spans="18:72" ht="12.75"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</row>
    <row r="133" spans="18:72" ht="12.75"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</row>
    <row r="134" spans="18:72" ht="12.75"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</row>
    <row r="135" spans="18:72" ht="12.75"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</row>
    <row r="136" spans="18:72" ht="12.75"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</row>
    <row r="137" spans="18:72" ht="12.75"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</row>
    <row r="138" spans="18:72" ht="12.75"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</row>
    <row r="139" spans="18:72" ht="12.75"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</row>
    <row r="140" spans="18:72" ht="12.75"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</row>
    <row r="141" spans="18:72" ht="12.75"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</row>
    <row r="142" spans="18:72" ht="12.75"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</row>
    <row r="143" spans="18:72" ht="12.75"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</row>
    <row r="144" spans="18:72" ht="12.75"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</row>
    <row r="145" spans="18:72" ht="12.75"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</row>
  </sheetData>
  <sheetProtection/>
  <mergeCells count="38">
    <mergeCell ref="A63:A65"/>
    <mergeCell ref="O27:O29"/>
    <mergeCell ref="A42:A44"/>
    <mergeCell ref="O42:O44"/>
    <mergeCell ref="A66:A67"/>
    <mergeCell ref="B66:B67"/>
    <mergeCell ref="A52:O52"/>
    <mergeCell ref="A50:O50"/>
    <mergeCell ref="B63:B64"/>
    <mergeCell ref="B42:B44"/>
    <mergeCell ref="C42:C44"/>
    <mergeCell ref="B21:B22"/>
    <mergeCell ref="A17:O17"/>
    <mergeCell ref="A68:A71"/>
    <mergeCell ref="A55:A56"/>
    <mergeCell ref="B68:B70"/>
    <mergeCell ref="B46:O46"/>
    <mergeCell ref="A21:A22"/>
    <mergeCell ref="B35:B36"/>
    <mergeCell ref="B34:O34"/>
    <mergeCell ref="A35:A36"/>
    <mergeCell ref="N14:N15"/>
    <mergeCell ref="O14:O15"/>
    <mergeCell ref="A12:O12"/>
    <mergeCell ref="A14:A15"/>
    <mergeCell ref="B14:B15"/>
    <mergeCell ref="C14:C15"/>
    <mergeCell ref="D14:M14"/>
    <mergeCell ref="A18:O18"/>
    <mergeCell ref="A24:O24"/>
    <mergeCell ref="A33:O33"/>
    <mergeCell ref="A27:A29"/>
    <mergeCell ref="B27:B29"/>
    <mergeCell ref="A30:A32"/>
    <mergeCell ref="B30:B32"/>
    <mergeCell ref="C30:C32"/>
    <mergeCell ref="C27:C29"/>
    <mergeCell ref="O30:O32"/>
  </mergeCells>
  <printOptions/>
  <pageMargins left="0.2362204724409449" right="0.2362204724409449" top="0.5905511811023623" bottom="0.15748031496062992" header="0.31496062992125984" footer="0.31496062992125984"/>
  <pageSetup horizontalDpi="600" verticalDpi="600" orientation="landscape" paperSize="9" scale="52" r:id="rId1"/>
  <rowBreaks count="2" manualBreakCount="2">
    <brk id="32" max="12" man="1"/>
    <brk id="49" max="12" man="1"/>
  </rowBreaks>
  <colBreaks count="1" manualBreakCount="1">
    <brk id="1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3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25.57421875" style="11" customWidth="1"/>
    <col min="2" max="2" width="16.8515625" style="11" customWidth="1"/>
    <col min="3" max="4" width="15.8515625" style="11" customWidth="1"/>
    <col min="5" max="16384" width="9.140625" style="11" customWidth="1"/>
  </cols>
  <sheetData>
    <row r="3" spans="2:10" s="91" customFormat="1" ht="12.75">
      <c r="B3" s="93">
        <v>2017</v>
      </c>
      <c r="C3" s="93">
        <v>2018</v>
      </c>
      <c r="D3" s="93">
        <v>2019</v>
      </c>
      <c r="E3" s="93">
        <v>2020</v>
      </c>
      <c r="F3" s="93">
        <v>2021</v>
      </c>
      <c r="G3" s="93">
        <v>2022</v>
      </c>
      <c r="H3" s="93">
        <v>2023</v>
      </c>
      <c r="I3" s="93">
        <v>2024</v>
      </c>
      <c r="J3" s="93">
        <v>2025</v>
      </c>
    </row>
    <row r="5" spans="1:12" ht="12.75">
      <c r="A5" s="92" t="s">
        <v>96</v>
      </c>
      <c r="B5" s="92">
        <v>9316.2</v>
      </c>
      <c r="C5" s="92">
        <v>9630.6</v>
      </c>
      <c r="D5" s="92">
        <v>9806.9</v>
      </c>
      <c r="E5" s="11">
        <v>8543</v>
      </c>
      <c r="F5" s="11">
        <v>5660.5</v>
      </c>
      <c r="G5" s="11">
        <v>6021.8</v>
      </c>
      <c r="H5" s="11">
        <v>6324.2</v>
      </c>
      <c r="I5" s="11">
        <v>6324.2</v>
      </c>
      <c r="J5" s="11">
        <v>8033</v>
      </c>
      <c r="L5" s="94">
        <f>SUM(B5:J5)</f>
        <v>69660.4</v>
      </c>
    </row>
    <row r="6" spans="1:12" ht="12.75">
      <c r="A6" s="92" t="s">
        <v>97</v>
      </c>
      <c r="B6" s="92"/>
      <c r="C6" s="92"/>
      <c r="D6" s="92"/>
      <c r="E6" s="11">
        <v>1708.8</v>
      </c>
      <c r="F6" s="11">
        <v>4985</v>
      </c>
      <c r="G6" s="11">
        <v>4985</v>
      </c>
      <c r="H6" s="11">
        <v>4985</v>
      </c>
      <c r="I6" s="11">
        <v>4985</v>
      </c>
      <c r="J6" s="11">
        <v>3276.2</v>
      </c>
      <c r="L6" s="94">
        <f>SUM(E6:J6)</f>
        <v>24925</v>
      </c>
    </row>
    <row r="7" spans="2:14" ht="12.75">
      <c r="B7" s="94">
        <f>SUM(B5:B6)</f>
        <v>9316.2</v>
      </c>
      <c r="C7" s="94">
        <f>SUM(C5:C6)</f>
        <v>9630.6</v>
      </c>
      <c r="D7" s="94">
        <f>SUM(D5:D6)</f>
        <v>9806.9</v>
      </c>
      <c r="E7" s="94">
        <f aca="true" t="shared" si="0" ref="E7:L7">E5+E6</f>
        <v>10251.8</v>
      </c>
      <c r="F7" s="94">
        <f t="shared" si="0"/>
        <v>10645.5</v>
      </c>
      <c r="G7" s="94">
        <f t="shared" si="0"/>
        <v>11006.8</v>
      </c>
      <c r="H7" s="94">
        <f t="shared" si="0"/>
        <v>11309.2</v>
      </c>
      <c r="I7" s="94">
        <f t="shared" si="0"/>
        <v>11309.2</v>
      </c>
      <c r="J7" s="94">
        <f t="shared" si="0"/>
        <v>11309.2</v>
      </c>
      <c r="K7" s="94">
        <f t="shared" si="0"/>
        <v>0</v>
      </c>
      <c r="L7" s="94">
        <f t="shared" si="0"/>
        <v>94585.4</v>
      </c>
      <c r="N7" s="11" t="s">
        <v>98</v>
      </c>
    </row>
    <row r="10" spans="1:12" ht="12.75">
      <c r="A10" s="91"/>
      <c r="B10" s="93">
        <v>2017</v>
      </c>
      <c r="C10" s="93">
        <v>2018</v>
      </c>
      <c r="D10" s="93">
        <v>2019</v>
      </c>
      <c r="E10" s="93">
        <v>2020</v>
      </c>
      <c r="F10" s="93">
        <v>2021</v>
      </c>
      <c r="G10" s="93">
        <v>2022</v>
      </c>
      <c r="H10" s="93">
        <v>2023</v>
      </c>
      <c r="I10" s="93">
        <v>2024</v>
      </c>
      <c r="J10" s="93">
        <v>2025</v>
      </c>
      <c r="K10" s="91"/>
      <c r="L10" s="91"/>
    </row>
    <row r="12" spans="1:12" ht="12.75">
      <c r="A12" s="92" t="s">
        <v>96</v>
      </c>
      <c r="B12" s="92">
        <v>9316.2</v>
      </c>
      <c r="C12" s="92">
        <v>9630.6</v>
      </c>
      <c r="D12" s="92">
        <v>9806.9</v>
      </c>
      <c r="E12" s="11">
        <v>10251.8</v>
      </c>
      <c r="F12" s="11">
        <v>3898.2</v>
      </c>
      <c r="G12" s="11">
        <v>3871.8</v>
      </c>
      <c r="H12" s="11">
        <v>3871.8</v>
      </c>
      <c r="I12" s="11">
        <v>3871.8</v>
      </c>
      <c r="J12" s="11">
        <v>3871.8</v>
      </c>
      <c r="L12" s="94">
        <f>SUM(B12:J12)</f>
        <v>58390.90000000001</v>
      </c>
    </row>
    <row r="13" spans="1:12" ht="12.75">
      <c r="A13" s="92" t="s">
        <v>97</v>
      </c>
      <c r="B13" s="92"/>
      <c r="C13" s="92"/>
      <c r="D13" s="92"/>
      <c r="E13" s="11">
        <v>0</v>
      </c>
      <c r="F13" s="11">
        <v>6724.8</v>
      </c>
      <c r="G13" s="11">
        <v>6724.8</v>
      </c>
      <c r="H13" s="11">
        <v>6724.8</v>
      </c>
      <c r="I13" s="11">
        <v>6724.8</v>
      </c>
      <c r="J13" s="11">
        <v>6724.8</v>
      </c>
      <c r="L13" s="94">
        <f>SUM(E13:J13)</f>
        <v>33624</v>
      </c>
    </row>
    <row r="14" spans="2:14" ht="12.75">
      <c r="B14" s="94">
        <f>SUM(B12:B13)</f>
        <v>9316.2</v>
      </c>
      <c r="C14" s="94">
        <f>SUM(C12:C13)</f>
        <v>9630.6</v>
      </c>
      <c r="D14" s="94">
        <f>SUM(D12:D13)</f>
        <v>9806.9</v>
      </c>
      <c r="E14" s="94">
        <f aca="true" t="shared" si="1" ref="E14:L14">E12+E13</f>
        <v>10251.8</v>
      </c>
      <c r="F14" s="94">
        <f t="shared" si="1"/>
        <v>10623</v>
      </c>
      <c r="G14" s="94">
        <f t="shared" si="1"/>
        <v>10596.6</v>
      </c>
      <c r="H14" s="94">
        <f t="shared" si="1"/>
        <v>10596.6</v>
      </c>
      <c r="I14" s="94">
        <f t="shared" si="1"/>
        <v>10596.6</v>
      </c>
      <c r="J14" s="94">
        <f t="shared" si="1"/>
        <v>10596.6</v>
      </c>
      <c r="K14" s="94">
        <f t="shared" si="1"/>
        <v>0</v>
      </c>
      <c r="L14" s="94">
        <f t="shared" si="1"/>
        <v>92014.90000000001</v>
      </c>
      <c r="N14" s="11" t="s">
        <v>99</v>
      </c>
    </row>
    <row r="17" spans="1:12" ht="12.75">
      <c r="A17" s="91"/>
      <c r="B17" s="93">
        <v>2017</v>
      </c>
      <c r="C17" s="93">
        <v>2018</v>
      </c>
      <c r="D17" s="93">
        <v>2019</v>
      </c>
      <c r="E17" s="93">
        <v>2020</v>
      </c>
      <c r="F17" s="93">
        <v>2021</v>
      </c>
      <c r="G17" s="93">
        <v>2022</v>
      </c>
      <c r="H17" s="93">
        <v>2023</v>
      </c>
      <c r="I17" s="93">
        <v>2024</v>
      </c>
      <c r="J17" s="93">
        <v>2025</v>
      </c>
      <c r="K17" s="91"/>
      <c r="L17" s="91"/>
    </row>
    <row r="19" spans="1:12" ht="12.75">
      <c r="A19" s="92" t="s">
        <v>96</v>
      </c>
      <c r="B19" s="92">
        <v>9316.2</v>
      </c>
      <c r="C19" s="92">
        <v>9630.6</v>
      </c>
      <c r="D19" s="92">
        <v>9806.9</v>
      </c>
      <c r="E19" s="11">
        <v>9810.6</v>
      </c>
      <c r="F19" s="11">
        <v>5302.3</v>
      </c>
      <c r="G19" s="11">
        <v>5302.3</v>
      </c>
      <c r="H19" s="11">
        <v>5302.3</v>
      </c>
      <c r="I19" s="11">
        <v>5302.3</v>
      </c>
      <c r="J19" s="11">
        <v>5743.5</v>
      </c>
      <c r="L19" s="94">
        <f>SUM(B19:J19)</f>
        <v>65517.000000000015</v>
      </c>
    </row>
    <row r="20" spans="1:12" ht="12.75">
      <c r="A20" s="92" t="s">
        <v>97</v>
      </c>
      <c r="B20" s="92"/>
      <c r="C20" s="92"/>
      <c r="D20" s="92"/>
      <c r="E20" s="11">
        <v>441.2</v>
      </c>
      <c r="F20" s="11">
        <v>5294.3</v>
      </c>
      <c r="G20" s="11">
        <v>5294.3</v>
      </c>
      <c r="H20" s="11">
        <v>5294.3</v>
      </c>
      <c r="I20" s="11">
        <v>5294.3</v>
      </c>
      <c r="J20" s="11">
        <v>4853.1</v>
      </c>
      <c r="L20" s="94">
        <f>SUM(E20:J20)</f>
        <v>26471.5</v>
      </c>
    </row>
    <row r="21" spans="2:14" ht="12.75">
      <c r="B21" s="94">
        <f>SUM(B19:B20)</f>
        <v>9316.2</v>
      </c>
      <c r="C21" s="94">
        <f>SUM(C19:C20)</f>
        <v>9630.6</v>
      </c>
      <c r="D21" s="94">
        <f>SUM(D19:D20)</f>
        <v>9806.9</v>
      </c>
      <c r="E21" s="94">
        <f aca="true" t="shared" si="2" ref="E21:L21">E19+E20</f>
        <v>10251.800000000001</v>
      </c>
      <c r="F21" s="94">
        <f t="shared" si="2"/>
        <v>10596.6</v>
      </c>
      <c r="G21" s="94">
        <f t="shared" si="2"/>
        <v>10596.6</v>
      </c>
      <c r="H21" s="94">
        <f t="shared" si="2"/>
        <v>10596.6</v>
      </c>
      <c r="I21" s="94">
        <f t="shared" si="2"/>
        <v>10596.6</v>
      </c>
      <c r="J21" s="94">
        <f t="shared" si="2"/>
        <v>10596.6</v>
      </c>
      <c r="K21" s="94">
        <f t="shared" si="2"/>
        <v>0</v>
      </c>
      <c r="L21" s="94">
        <f t="shared" si="2"/>
        <v>91988.50000000001</v>
      </c>
      <c r="N21" s="11" t="s">
        <v>100</v>
      </c>
    </row>
    <row r="25" spans="1:6" ht="12.75">
      <c r="A25" s="15"/>
      <c r="B25" s="15"/>
      <c r="C25" s="15"/>
      <c r="D25" s="15"/>
      <c r="E25" s="15"/>
      <c r="F25" s="15"/>
    </row>
    <row r="26" spans="1:6" ht="12.75">
      <c r="A26" s="15"/>
      <c r="B26" s="95"/>
      <c r="C26" s="95"/>
      <c r="D26" s="95"/>
      <c r="E26" s="15"/>
      <c r="F26" s="15"/>
    </row>
    <row r="27" spans="1:6" ht="12.75">
      <c r="A27" s="15"/>
      <c r="B27" s="95"/>
      <c r="C27" s="95"/>
      <c r="D27" s="95"/>
      <c r="E27" s="15"/>
      <c r="F27" s="15"/>
    </row>
    <row r="28" spans="1:6" ht="12.75">
      <c r="A28" s="15"/>
      <c r="B28" s="95"/>
      <c r="C28" s="95"/>
      <c r="D28" s="95"/>
      <c r="E28" s="15"/>
      <c r="F28" s="15"/>
    </row>
    <row r="29" spans="1:6" ht="12.75">
      <c r="A29" s="15"/>
      <c r="B29" s="95"/>
      <c r="C29" s="95"/>
      <c r="D29" s="95"/>
      <c r="E29" s="15"/>
      <c r="F29" s="15"/>
    </row>
    <row r="30" spans="1:6" ht="12.75">
      <c r="A30" s="15"/>
      <c r="B30" s="95"/>
      <c r="C30" s="95"/>
      <c r="D30" s="95"/>
      <c r="E30" s="15"/>
      <c r="F30" s="15"/>
    </row>
    <row r="31" spans="1:6" ht="12.75">
      <c r="A31" s="15"/>
      <c r="B31" s="95"/>
      <c r="C31" s="95"/>
      <c r="D31" s="95"/>
      <c r="E31" s="15"/>
      <c r="F31" s="15"/>
    </row>
    <row r="32" spans="1:6" ht="12.75">
      <c r="A32" s="15"/>
      <c r="B32" s="95"/>
      <c r="C32" s="95"/>
      <c r="D32" s="95"/>
      <c r="E32" s="15"/>
      <c r="F32" s="15"/>
    </row>
    <row r="33" spans="1:6" ht="12.75">
      <c r="A33" s="15"/>
      <c r="B33" s="95"/>
      <c r="C33" s="95"/>
      <c r="D33" s="95"/>
      <c r="E33" s="15"/>
      <c r="F33" s="15"/>
    </row>
    <row r="34" spans="1:6" ht="12.75">
      <c r="A34" s="15"/>
      <c r="B34" s="96"/>
      <c r="C34" s="96"/>
      <c r="D34" s="97"/>
      <c r="E34" s="15"/>
      <c r="F34" s="15"/>
    </row>
    <row r="35" spans="1:6" ht="12.75">
      <c r="A35" s="15"/>
      <c r="B35" s="15"/>
      <c r="C35" s="15"/>
      <c r="D35" s="15"/>
      <c r="E35" s="15"/>
      <c r="F35" s="15"/>
    </row>
    <row r="36" spans="1:6" ht="12.75">
      <c r="A36" s="15"/>
      <c r="B36" s="15"/>
      <c r="C36" s="15"/>
      <c r="D36" s="15"/>
      <c r="E36" s="15"/>
      <c r="F36" s="15"/>
    </row>
    <row r="37" spans="1:6" ht="12.75">
      <c r="A37" s="15"/>
      <c r="B37" s="15"/>
      <c r="C37" s="15"/>
      <c r="D37" s="15"/>
      <c r="E37" s="15"/>
      <c r="F37" s="15"/>
    </row>
    <row r="38" spans="1:6" ht="12.75">
      <c r="A38" s="15"/>
      <c r="B38" s="15"/>
      <c r="C38" s="15"/>
      <c r="D38" s="15"/>
      <c r="E38" s="15"/>
      <c r="F38" s="15"/>
    </row>
    <row r="39" spans="1:6" ht="12.75">
      <c r="A39" s="15"/>
      <c r="B39" s="15"/>
      <c r="C39" s="15"/>
      <c r="D39" s="15"/>
      <c r="E39" s="15"/>
      <c r="F39" s="15"/>
    </row>
    <row r="40" spans="1:5" ht="12.75">
      <c r="A40" s="15"/>
      <c r="B40" s="15"/>
      <c r="C40" s="15"/>
      <c r="D40" s="15"/>
      <c r="E40" s="15"/>
    </row>
    <row r="41" spans="1:5" ht="12.75">
      <c r="A41" s="15"/>
      <c r="B41" s="15"/>
      <c r="C41" s="15"/>
      <c r="D41" s="15"/>
      <c r="E41" s="15"/>
    </row>
    <row r="42" spans="1:5" ht="12.75">
      <c r="A42" s="15"/>
      <c r="B42" s="15"/>
      <c r="C42" s="15"/>
      <c r="D42" s="15"/>
      <c r="E42" s="15"/>
    </row>
    <row r="43" spans="1:5" ht="12.75">
      <c r="A43" s="15"/>
      <c r="B43" s="15"/>
      <c r="C43" s="15"/>
      <c r="D43" s="15"/>
      <c r="E43" s="1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ROMP22</cp:lastModifiedBy>
  <cp:lastPrinted>2020-12-25T07:01:11Z</cp:lastPrinted>
  <dcterms:created xsi:type="dcterms:W3CDTF">1996-10-08T23:32:33Z</dcterms:created>
  <dcterms:modified xsi:type="dcterms:W3CDTF">2021-01-13T07:26:04Z</dcterms:modified>
  <cp:category/>
  <cp:version/>
  <cp:contentType/>
  <cp:contentStatus/>
</cp:coreProperties>
</file>